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naranjo\AppData\Local\Microsoft\Windows\INetCache\Content.Outlook\WSMCUE0A\"/>
    </mc:Choice>
  </mc:AlternateContent>
  <xr:revisionPtr revIDLastSave="0" documentId="13_ncr:1_{38E42CFC-9473-4327-8CBA-C8F43E0B4223}" xr6:coauthVersionLast="45" xr6:coauthVersionMax="45" xr10:uidLastSave="{00000000-0000-0000-0000-000000000000}"/>
  <bookViews>
    <workbookView xWindow="6690" yWindow="1905" windowWidth="17295" windowHeight="10995" firstSheet="4" activeTab="6" xr2:uid="{46174655-380A-405B-A346-A48C3AEDFF3D}"/>
  </bookViews>
  <sheets>
    <sheet name="INGRESOS" sheetId="7" r:id="rId1"/>
    <sheet name="Justif. Ingresos" sheetId="8" r:id="rId2"/>
    <sheet name="CONSOLIDADO EGRESOS" sheetId="4" r:id="rId3"/>
    <sheet name="Estado de Origen y A" sheetId="9" r:id="rId4"/>
    <sheet name="RESUMEN GENERAL" sheetId="10" r:id="rId5"/>
    <sheet name="Det recursos de superavit" sheetId="11" r:id="rId6"/>
    <sheet name="Detalle de Transf." sheetId="12" r:id="rId7"/>
  </sheets>
  <definedNames>
    <definedName name="_xlnm._FilterDatabase" localSheetId="2" hidden="1">'CONSOLIDADO EGRESOS'!$A$10:$G$156</definedName>
    <definedName name="_xlnm.Print_Titles" localSheetId="2">'CONSOLIDADO EGRESOS'!$1:$11</definedName>
    <definedName name="_xlnm.Print_Titles" localSheetId="5">'Det recursos de superavit'!$1:$7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4" i="9" l="1"/>
  <c r="G156" i="4"/>
  <c r="G155" i="4" s="1"/>
  <c r="G154" i="4" s="1"/>
  <c r="F155" i="4"/>
  <c r="F154" i="4" s="1"/>
  <c r="E155" i="4"/>
  <c r="E154" i="4" s="1"/>
  <c r="D155" i="4"/>
  <c r="D154" i="4"/>
  <c r="G153" i="4"/>
  <c r="G152" i="4"/>
  <c r="G151" i="4"/>
  <c r="F151" i="4"/>
  <c r="F148" i="4" s="1"/>
  <c r="E151" i="4"/>
  <c r="D151" i="4"/>
  <c r="E150" i="4"/>
  <c r="E149" i="4" s="1"/>
  <c r="E148" i="4" s="1"/>
  <c r="F149" i="4"/>
  <c r="D149" i="4"/>
  <c r="D148" i="4"/>
  <c r="G147" i="4"/>
  <c r="G146" i="4"/>
  <c r="G145" i="4"/>
  <c r="F145" i="4"/>
  <c r="E145" i="4"/>
  <c r="D145" i="4"/>
  <c r="G144" i="4"/>
  <c r="G143" i="4" s="1"/>
  <c r="F143" i="4"/>
  <c r="E143" i="4"/>
  <c r="D143" i="4"/>
  <c r="G142" i="4"/>
  <c r="G141" i="4"/>
  <c r="G140" i="4" s="1"/>
  <c r="F140" i="4"/>
  <c r="E140" i="4"/>
  <c r="D140" i="4"/>
  <c r="G139" i="4"/>
  <c r="G138" i="4"/>
  <c r="G137" i="4"/>
  <c r="F136" i="4"/>
  <c r="E136" i="4"/>
  <c r="D136" i="4"/>
  <c r="G135" i="4"/>
  <c r="G134" i="4" s="1"/>
  <c r="F134" i="4"/>
  <c r="F133" i="4" s="1"/>
  <c r="E134" i="4"/>
  <c r="D134" i="4"/>
  <c r="G132" i="4"/>
  <c r="G131" i="4"/>
  <c r="D131" i="4"/>
  <c r="D130" i="4"/>
  <c r="G130" i="4" s="1"/>
  <c r="F129" i="4"/>
  <c r="E129" i="4"/>
  <c r="D128" i="4"/>
  <c r="G128" i="4" s="1"/>
  <c r="G127" i="4" s="1"/>
  <c r="F127" i="4"/>
  <c r="E127" i="4"/>
  <c r="D126" i="4"/>
  <c r="G126" i="4" s="1"/>
  <c r="G125" i="4"/>
  <c r="G124" i="4"/>
  <c r="G123" i="4"/>
  <c r="D122" i="4"/>
  <c r="D120" i="4" s="1"/>
  <c r="G121" i="4"/>
  <c r="F120" i="4"/>
  <c r="E120" i="4"/>
  <c r="E119" i="4" s="1"/>
  <c r="G118" i="4"/>
  <c r="G117" i="4"/>
  <c r="G116" i="4" s="1"/>
  <c r="G115" i="4" s="1"/>
  <c r="F116" i="4"/>
  <c r="E116" i="4"/>
  <c r="D116" i="4"/>
  <c r="F115" i="4"/>
  <c r="E115" i="4"/>
  <c r="D115" i="4"/>
  <c r="G114" i="4"/>
  <c r="G113" i="4"/>
  <c r="G112" i="4"/>
  <c r="G111" i="4"/>
  <c r="G110" i="4"/>
  <c r="G109" i="4"/>
  <c r="G108" i="4"/>
  <c r="G107" i="4"/>
  <c r="G106" i="4"/>
  <c r="F105" i="4"/>
  <c r="E105" i="4"/>
  <c r="D105" i="4"/>
  <c r="G104" i="4"/>
  <c r="G103" i="4"/>
  <c r="G102" i="4" s="1"/>
  <c r="F102" i="4"/>
  <c r="E102" i="4"/>
  <c r="D102" i="4"/>
  <c r="G101" i="4"/>
  <c r="G100" i="4"/>
  <c r="G99" i="4"/>
  <c r="G98" i="4"/>
  <c r="G97" i="4"/>
  <c r="G96" i="4"/>
  <c r="F95" i="4"/>
  <c r="E95" i="4"/>
  <c r="D95" i="4"/>
  <c r="G94" i="4"/>
  <c r="G93" i="4" s="1"/>
  <c r="F93" i="4"/>
  <c r="E93" i="4"/>
  <c r="D93" i="4"/>
  <c r="G92" i="4"/>
  <c r="G91" i="4"/>
  <c r="G90" i="4"/>
  <c r="G89" i="4"/>
  <c r="F88" i="4"/>
  <c r="E88" i="4"/>
  <c r="E87" i="4" s="1"/>
  <c r="D88" i="4"/>
  <c r="G86" i="4"/>
  <c r="G85" i="4"/>
  <c r="G84" i="4" s="1"/>
  <c r="F84" i="4"/>
  <c r="E84" i="4"/>
  <c r="D84" i="4"/>
  <c r="G83" i="4"/>
  <c r="G82" i="4" s="1"/>
  <c r="F82" i="4"/>
  <c r="E82" i="4"/>
  <c r="D82" i="4"/>
  <c r="G81" i="4"/>
  <c r="G80" i="4"/>
  <c r="G79" i="4"/>
  <c r="G78" i="4"/>
  <c r="G77" i="4"/>
  <c r="F76" i="4"/>
  <c r="E76" i="4"/>
  <c r="D76" i="4"/>
  <c r="G75" i="4"/>
  <c r="G74" i="4"/>
  <c r="G73" i="4"/>
  <c r="F73" i="4"/>
  <c r="E73" i="4"/>
  <c r="D73" i="4"/>
  <c r="G72" i="4"/>
  <c r="G71" i="4" s="1"/>
  <c r="F71" i="4"/>
  <c r="E71" i="4"/>
  <c r="D71" i="4"/>
  <c r="G70" i="4"/>
  <c r="G69" i="4"/>
  <c r="G68" i="4"/>
  <c r="G67" i="4"/>
  <c r="F66" i="4"/>
  <c r="E66" i="4"/>
  <c r="D66" i="4"/>
  <c r="G65" i="4"/>
  <c r="G64" i="4"/>
  <c r="G63" i="4"/>
  <c r="G62" i="4"/>
  <c r="G61" i="4"/>
  <c r="G60" i="4"/>
  <c r="F59" i="4"/>
  <c r="E59" i="4"/>
  <c r="D59" i="4"/>
  <c r="G58" i="4"/>
  <c r="G57" i="4"/>
  <c r="G53" i="4" s="1"/>
  <c r="G56" i="4"/>
  <c r="G55" i="4"/>
  <c r="G54" i="4"/>
  <c r="F53" i="4"/>
  <c r="E53" i="4"/>
  <c r="D53" i="4"/>
  <c r="G52" i="4"/>
  <c r="G51" i="4"/>
  <c r="G50" i="4"/>
  <c r="G49" i="4"/>
  <c r="G48" i="4"/>
  <c r="F47" i="4"/>
  <c r="E47" i="4"/>
  <c r="D47" i="4"/>
  <c r="G46" i="4"/>
  <c r="G45" i="4"/>
  <c r="G44" i="4"/>
  <c r="G43" i="4"/>
  <c r="G42" i="4"/>
  <c r="F41" i="4"/>
  <c r="E41" i="4"/>
  <c r="D41" i="4"/>
  <c r="G38" i="4"/>
  <c r="G37" i="4"/>
  <c r="G36" i="4"/>
  <c r="G35" i="4"/>
  <c r="F34" i="4"/>
  <c r="E34" i="4"/>
  <c r="D34" i="4"/>
  <c r="G33" i="4"/>
  <c r="G32" i="4"/>
  <c r="G31" i="4"/>
  <c r="G28" i="4" s="1"/>
  <c r="G30" i="4"/>
  <c r="G29" i="4"/>
  <c r="F28" i="4"/>
  <c r="E28" i="4"/>
  <c r="D28" i="4"/>
  <c r="G27" i="4"/>
  <c r="G26" i="4"/>
  <c r="G25" i="4"/>
  <c r="G22" i="4" s="1"/>
  <c r="G24" i="4"/>
  <c r="G23" i="4"/>
  <c r="F22" i="4"/>
  <c r="E22" i="4"/>
  <c r="D22" i="4"/>
  <c r="G21" i="4"/>
  <c r="G20" i="4"/>
  <c r="G17" i="4" s="1"/>
  <c r="G19" i="4"/>
  <c r="G18" i="4"/>
  <c r="F17" i="4"/>
  <c r="E17" i="4"/>
  <c r="D17" i="4"/>
  <c r="G16" i="4"/>
  <c r="G15" i="4"/>
  <c r="G14" i="4"/>
  <c r="F13" i="4"/>
  <c r="F12" i="4" s="1"/>
  <c r="E13" i="4"/>
  <c r="D13" i="4"/>
  <c r="E12" i="4" l="1"/>
  <c r="F40" i="4"/>
  <c r="G13" i="4"/>
  <c r="G41" i="4"/>
  <c r="G40" i="4" s="1"/>
  <c r="G157" i="4" s="1"/>
  <c r="G47" i="4"/>
  <c r="F87" i="4"/>
  <c r="G95" i="4"/>
  <c r="F119" i="4"/>
  <c r="G129" i="4"/>
  <c r="E133" i="4"/>
  <c r="D12" i="4"/>
  <c r="D40" i="4"/>
  <c r="G66" i="4"/>
  <c r="G88" i="4"/>
  <c r="G87" i="4" s="1"/>
  <c r="D87" i="4"/>
  <c r="G150" i="4"/>
  <c r="G149" i="4" s="1"/>
  <c r="G148" i="4" s="1"/>
  <c r="B30" i="9" s="1"/>
  <c r="B29" i="9" s="1"/>
  <c r="G34" i="4"/>
  <c r="E40" i="4"/>
  <c r="E157" i="4" s="1"/>
  <c r="D22" i="10" s="1"/>
  <c r="G59" i="4"/>
  <c r="G76" i="4"/>
  <c r="G105" i="4"/>
  <c r="D127" i="4"/>
  <c r="G136" i="4"/>
  <c r="D133" i="4"/>
  <c r="D129" i="4"/>
  <c r="G133" i="4"/>
  <c r="G12" i="4"/>
  <c r="D119" i="4"/>
  <c r="F157" i="4"/>
  <c r="D23" i="10" s="1"/>
  <c r="G122" i="4"/>
  <c r="G120" i="4" s="1"/>
  <c r="G119" i="4" s="1"/>
  <c r="F24" i="12"/>
  <c r="F9" i="12"/>
  <c r="F27" i="12" s="1"/>
  <c r="F28" i="11"/>
  <c r="D157" i="4" l="1"/>
  <c r="D21" i="10" s="1"/>
  <c r="E25" i="10" s="1"/>
  <c r="F21" i="10" s="1"/>
  <c r="C32" i="9"/>
  <c r="B32" i="9" s="1"/>
  <c r="B27" i="9"/>
  <c r="C27" i="9"/>
  <c r="B26" i="9"/>
  <c r="B25" i="9"/>
  <c r="B24" i="9"/>
  <c r="B23" i="9"/>
  <c r="C16" i="9"/>
  <c r="F22" i="10" l="1"/>
  <c r="F23" i="10"/>
  <c r="D34" i="9"/>
  <c r="D32" i="9"/>
  <c r="D30" i="9"/>
  <c r="D29" i="9" s="1"/>
  <c r="D27" i="9"/>
  <c r="D26" i="9"/>
  <c r="D25" i="9"/>
  <c r="D24" i="9"/>
  <c r="D23" i="9"/>
  <c r="C22" i="9"/>
  <c r="D16" i="9"/>
  <c r="C15" i="9"/>
  <c r="C18" i="9" s="1"/>
  <c r="B15" i="9"/>
  <c r="C12" i="8"/>
  <c r="C11" i="8" s="1"/>
  <c r="C9" i="8"/>
  <c r="C20" i="7"/>
  <c r="C19" i="7" s="1"/>
  <c r="C16" i="7"/>
  <c r="B13" i="9" s="1"/>
  <c r="B12" i="9" s="1"/>
  <c r="B18" i="9" s="1"/>
  <c r="C15" i="7"/>
  <c r="C14" i="7" s="1"/>
  <c r="C12" i="7" s="1"/>
  <c r="F25" i="10" l="1"/>
  <c r="D15" i="9"/>
  <c r="D13" i="10"/>
  <c r="D22" i="9"/>
  <c r="D36" i="9" s="1"/>
  <c r="D13" i="9"/>
  <c r="C29" i="9"/>
  <c r="C36" i="9" s="1"/>
  <c r="B22" i="9"/>
  <c r="B36" i="9" s="1"/>
  <c r="C13" i="8"/>
  <c r="C23" i="7"/>
  <c r="D12" i="9" l="1"/>
  <c r="D18" i="9" s="1"/>
  <c r="D12" i="10"/>
  <c r="E16" i="10" s="1"/>
  <c r="F12" i="10" s="1"/>
  <c r="F13" i="10" l="1"/>
  <c r="F16" i="10" s="1"/>
</calcChain>
</file>

<file path=xl/sharedStrings.xml><?xml version="1.0" encoding="utf-8"?>
<sst xmlns="http://schemas.openxmlformats.org/spreadsheetml/2006/main" count="552" uniqueCount="338">
  <si>
    <t>INSTITUTO NACIONAL DE LAS MUJERES</t>
  </si>
  <si>
    <t>EJERCICIO ECONÓMICO 2020</t>
  </si>
  <si>
    <t>TOTAL</t>
  </si>
  <si>
    <t>00101</t>
  </si>
  <si>
    <t>Alquiler de edificios, locales y terrenos</t>
  </si>
  <si>
    <t>Alquiler de equipo de cómputo</t>
  </si>
  <si>
    <t>Otros alquileres</t>
  </si>
  <si>
    <t>Servicio de agua y alcantarillado</t>
  </si>
  <si>
    <t>Servicio de energía eléctrica</t>
  </si>
  <si>
    <t>Servicio de correo</t>
  </si>
  <si>
    <t>Servicio de telecomunicaciones</t>
  </si>
  <si>
    <t>Otros servicios básicos</t>
  </si>
  <si>
    <t>Información</t>
  </si>
  <si>
    <t>Impresión, encuadernación y otros</t>
  </si>
  <si>
    <t>Transporte de bienes</t>
  </si>
  <si>
    <t>Servicios médicos y de laboratorio</t>
  </si>
  <si>
    <t>Servicios de ingeniería</t>
  </si>
  <si>
    <t>Servicios generales</t>
  </si>
  <si>
    <t>Otros servicios de gestión y apoyo</t>
  </si>
  <si>
    <t>Transporte dentro del país</t>
  </si>
  <si>
    <t>Viáticos dentro del país</t>
  </si>
  <si>
    <t>Transporte en el exterior</t>
  </si>
  <si>
    <t>Viáticos en el exterior</t>
  </si>
  <si>
    <t>Seguros</t>
  </si>
  <si>
    <t>Actividades de capacitación</t>
  </si>
  <si>
    <t>Actividades protocolarias y sociales</t>
  </si>
  <si>
    <t>Otros impuestos</t>
  </si>
  <si>
    <t>Deducibles</t>
  </si>
  <si>
    <t>Combustibles y lubricantes</t>
  </si>
  <si>
    <t>Tintas, pinturas y diluyentes</t>
  </si>
  <si>
    <t>Otros productos químicos y conexos</t>
  </si>
  <si>
    <t>Alimentos y bebidas</t>
  </si>
  <si>
    <t>Materiales y productos metálicos</t>
  </si>
  <si>
    <t>Madera y sus derivados</t>
  </si>
  <si>
    <t>Materiales y productos de vidrio</t>
  </si>
  <si>
    <t>Materiales y productos de plástico</t>
  </si>
  <si>
    <t>Herramientas e instrumentos</t>
  </si>
  <si>
    <t>Repuestos y accesorios</t>
  </si>
  <si>
    <t>Útiles y materiales de oficina y cómputo</t>
  </si>
  <si>
    <t>Productos de papel, cartón e impresos</t>
  </si>
  <si>
    <t>Textiles y vestuario</t>
  </si>
  <si>
    <t>Útiles y materiales de limpieza</t>
  </si>
  <si>
    <t>Útiles y materiales de cocina y comedor</t>
  </si>
  <si>
    <t>Diferencias por tipo de cambio</t>
  </si>
  <si>
    <t>Equipo de comunicación</t>
  </si>
  <si>
    <t>Equipo y mobiliario de oficina</t>
  </si>
  <si>
    <t>Equipo y programas de cómputo</t>
  </si>
  <si>
    <t>Maquinaria, equipo y mobiliario diverso</t>
  </si>
  <si>
    <t>Edificios</t>
  </si>
  <si>
    <t>Piezas y obras de colección</t>
  </si>
  <si>
    <t>Bienes intangibles</t>
  </si>
  <si>
    <t>Becas a funcionarios</t>
  </si>
  <si>
    <t>Ayudas a funcionarios</t>
  </si>
  <si>
    <t>Otras transferencias a personas</t>
  </si>
  <si>
    <t>Indemnizaciones</t>
  </si>
  <si>
    <t>Transferencias de capital a personas</t>
  </si>
  <si>
    <t>TOTAL GENERAL</t>
  </si>
  <si>
    <t>Alquiler de maquinaria, equipo y mob.</t>
  </si>
  <si>
    <t>Alquiler y derechos para telecomunic.</t>
  </si>
  <si>
    <t>Comisiones y gastos por serv. Financ.</t>
  </si>
  <si>
    <t>Servicios de transf. electrónica de inf.</t>
  </si>
  <si>
    <t>Servicios en ciencias econ. y sociales</t>
  </si>
  <si>
    <t>Servicios de desarrollo de sist. Inform.</t>
  </si>
  <si>
    <t>Otros materiales y prod. de uso en const.</t>
  </si>
  <si>
    <t>Útiles y materiales médico, hosp. y de inv.</t>
  </si>
  <si>
    <t>Útiles y materiales de resg. y seguridad</t>
  </si>
  <si>
    <t>Otros útiles, mat. y suministros diversos</t>
  </si>
  <si>
    <t>Equipo sanitario, de lab. e investigación</t>
  </si>
  <si>
    <t>Equipo y mobiliario educ., dep.y recreat.</t>
  </si>
  <si>
    <t>Sumas libres sin asig. presupuestaria</t>
  </si>
  <si>
    <t>PRESUPUESTO ORDINARIO 2020</t>
  </si>
  <si>
    <t>DETALLE DE RECURSOS POR SUBPARTIDA</t>
  </si>
  <si>
    <t>Actividades Centrales</t>
  </si>
  <si>
    <t>Incidencia y Gestión en Pol. Públicas y N.</t>
  </si>
  <si>
    <t>Atención Integral a Mujeres</t>
  </si>
  <si>
    <t>PROGRAMAS PRESUPUESTARIOS</t>
  </si>
  <si>
    <t>ALQUILERES</t>
  </si>
  <si>
    <t>Servicios básicos</t>
  </si>
  <si>
    <t>Servicios comerciales y financieros</t>
  </si>
  <si>
    <t>Servicios de gestión y apoyo</t>
  </si>
  <si>
    <t>Gastos de viaje y transporte</t>
  </si>
  <si>
    <t>Seguros, reaseguros y otras oblig.</t>
  </si>
  <si>
    <t>Capacitación y protocolo</t>
  </si>
  <si>
    <t>Mantenimiento y reparaciones</t>
  </si>
  <si>
    <t>Impuestos</t>
  </si>
  <si>
    <t>Servicios diversos</t>
  </si>
  <si>
    <t>MATERIALES Y SUMINISTROS</t>
  </si>
  <si>
    <t>Productos químicos y conexos</t>
  </si>
  <si>
    <t>Herramientas, repuestos y accesorios</t>
  </si>
  <si>
    <t>Útiles, materiales y suministros diversos</t>
  </si>
  <si>
    <t>INTERESES Y COMISIONES</t>
  </si>
  <si>
    <t>Comisiones  y otros gastos</t>
  </si>
  <si>
    <t>BIENES DURADEROS</t>
  </si>
  <si>
    <t xml:space="preserve">Maquinaria, equipo y mobiliario  </t>
  </si>
  <si>
    <t>Construcciones, adiciones y mejoras</t>
  </si>
  <si>
    <t>Bienes duraderos diversos</t>
  </si>
  <si>
    <t>TRANSFERENCIAS CORRIENTES</t>
  </si>
  <si>
    <t>Transferencias corrientes a personas</t>
  </si>
  <si>
    <t>TRANSFERENCIAS DE CAPITAL</t>
  </si>
  <si>
    <t>CUENTAS ESPECIALES</t>
  </si>
  <si>
    <t xml:space="preserve">Cuentas especiales </t>
  </si>
  <si>
    <t>REMUNERACIONES</t>
  </si>
  <si>
    <t>00301</t>
  </si>
  <si>
    <t>00103</t>
  </si>
  <si>
    <t>Remuneraciones básicas</t>
  </si>
  <si>
    <t xml:space="preserve">Sueldos para Cargos Fijos           </t>
  </si>
  <si>
    <t>Servicios Especiales</t>
  </si>
  <si>
    <t>Suplencias</t>
  </si>
  <si>
    <t>Remuneraciones eventuales</t>
  </si>
  <si>
    <t xml:space="preserve">Tiempo Extraordinario              </t>
  </si>
  <si>
    <t>Recargo de funciones</t>
  </si>
  <si>
    <t>Disponibilidad laboral</t>
  </si>
  <si>
    <t>Dietas</t>
  </si>
  <si>
    <t>Incentivos salariales</t>
  </si>
  <si>
    <t>Retribución por años servidos</t>
  </si>
  <si>
    <t xml:space="preserve">Décimo tercer mes   </t>
  </si>
  <si>
    <t>Salario Escolar</t>
  </si>
  <si>
    <t>Otros Incentivos (carrera y zonaje)</t>
  </si>
  <si>
    <t xml:space="preserve">Contrib. Pat. al Seg. de S.  de CCSS </t>
  </si>
  <si>
    <t>00105</t>
  </si>
  <si>
    <t>00201</t>
  </si>
  <si>
    <t>00202</t>
  </si>
  <si>
    <t>00203</t>
  </si>
  <si>
    <t>00205</t>
  </si>
  <si>
    <t>00302</t>
  </si>
  <si>
    <t>00303</t>
  </si>
  <si>
    <t>00304</t>
  </si>
  <si>
    <t>00399</t>
  </si>
  <si>
    <t>00401</t>
  </si>
  <si>
    <t>00402</t>
  </si>
  <si>
    <t>00403</t>
  </si>
  <si>
    <t>00404</t>
  </si>
  <si>
    <t>00405</t>
  </si>
  <si>
    <t>00501</t>
  </si>
  <si>
    <t>00502</t>
  </si>
  <si>
    <t>00503</t>
  </si>
  <si>
    <t>00505</t>
  </si>
  <si>
    <t>001</t>
  </si>
  <si>
    <t>002</t>
  </si>
  <si>
    <t>003</t>
  </si>
  <si>
    <t>004</t>
  </si>
  <si>
    <t>005</t>
  </si>
  <si>
    <t>Restricción al ejer. lib. de la prof.</t>
  </si>
  <si>
    <t>O. DEL G.</t>
  </si>
  <si>
    <t>Transferencias de capital a fundaciones</t>
  </si>
  <si>
    <t>1</t>
  </si>
  <si>
    <t>SERVICIOS</t>
  </si>
  <si>
    <t>Prestaciones</t>
  </si>
  <si>
    <t>Contrib. Pat. al IMAS</t>
  </si>
  <si>
    <t>Contrib. Pat. al INA</t>
  </si>
  <si>
    <t>Contrib. Pat. a FODESAF</t>
  </si>
  <si>
    <t>Contrib. Pat. Al Des. y la S. Social</t>
  </si>
  <si>
    <t>Contrib. Pat. al Banco Popular</t>
  </si>
  <si>
    <t>Contrib. Pat. al F. de P. y Cap. Lab.</t>
  </si>
  <si>
    <t>Contrib. Pat. al S. de P. de la CCSS</t>
  </si>
  <si>
    <t>Aporte Pat. al Rég. Oblig. de Pens.</t>
  </si>
  <si>
    <t>Aporte Pat. al F.de Capitalización</t>
  </si>
  <si>
    <t>Contrib. Pat. a F. Ad. por Entes Priv.</t>
  </si>
  <si>
    <t>Mant. de edificios, locales y terrenos</t>
  </si>
  <si>
    <t>Mant. y rep. de equipo de transporte</t>
  </si>
  <si>
    <t>Mant. y rep. de eq. y mob.de oficina</t>
  </si>
  <si>
    <t>Mant. y rep. de eq. de cómputo</t>
  </si>
  <si>
    <t>Mant. y rep.de otros equipos</t>
  </si>
  <si>
    <t>Productos farmacéuticos y medic.</t>
  </si>
  <si>
    <t>Alimentos y prod. agropecuarios</t>
  </si>
  <si>
    <t>Materias y P. de uso en contrucción</t>
  </si>
  <si>
    <t>Materiales y prod.eléc., tel. y cómputo</t>
  </si>
  <si>
    <t>Transf. corrientes al sector público</t>
  </si>
  <si>
    <t>Transf. corrientes a org. Desconcent.</t>
  </si>
  <si>
    <t>Otras transf. corrientes al S. Privado</t>
  </si>
  <si>
    <t>Transferencias corrientes al S. Externo</t>
  </si>
  <si>
    <t>Transferencias corrientes a O. Internac.</t>
  </si>
  <si>
    <t>Transf. de cap. a E. P. sin fines de lucro</t>
  </si>
  <si>
    <t>1.1.1</t>
  </si>
  <si>
    <t>1.1.1.2</t>
  </si>
  <si>
    <t>1.1.1.1</t>
  </si>
  <si>
    <t>1.1.2</t>
  </si>
  <si>
    <t>1.2.1</t>
  </si>
  <si>
    <t>2.2.1</t>
  </si>
  <si>
    <t>2.1.1</t>
  </si>
  <si>
    <t>2.2.5</t>
  </si>
  <si>
    <t>2.2.4</t>
  </si>
  <si>
    <t>1.3.1</t>
  </si>
  <si>
    <t>1.3.2</t>
  </si>
  <si>
    <t>1.3.3</t>
  </si>
  <si>
    <t>2.3.2</t>
  </si>
  <si>
    <t>DESCRIPCIÓN</t>
  </si>
  <si>
    <t xml:space="preserve">                        CUADRO Nº 1</t>
  </si>
  <si>
    <t xml:space="preserve">                        PRESUPUESTO ORDINARIO</t>
  </si>
  <si>
    <t xml:space="preserve">                        DETALLE DE INGRESOS</t>
  </si>
  <si>
    <t>Codigo</t>
  </si>
  <si>
    <t>Descripción</t>
  </si>
  <si>
    <t>Presup. Ordinario</t>
  </si>
  <si>
    <t>INGRESOS CORRIENTES</t>
  </si>
  <si>
    <t>1-4</t>
  </si>
  <si>
    <t>1-4-1</t>
  </si>
  <si>
    <t>Transferencias Corrientes del Sector Público</t>
  </si>
  <si>
    <t>1-4-1-2</t>
  </si>
  <si>
    <t>Transferencias corrientes de Órganos Desconcentrados</t>
  </si>
  <si>
    <t>Fondo de Desarrollo Social de Asignaciones Familiares</t>
  </si>
  <si>
    <t xml:space="preserve">3 </t>
  </si>
  <si>
    <t>FINANCIAMIENTO</t>
  </si>
  <si>
    <t>3-3</t>
  </si>
  <si>
    <t>RECURSOS DE VIGENCIAS ANTERIORES</t>
  </si>
  <si>
    <t>3-3-1</t>
  </si>
  <si>
    <t>Superávit libre</t>
  </si>
  <si>
    <t>TOTAL DE INGRESOS</t>
  </si>
  <si>
    <t xml:space="preserve">                       EJERCICIO ECONÓMICO 2020</t>
  </si>
  <si>
    <t>CUADRO Nº 2</t>
  </si>
  <si>
    <t>JUSTIFICACIONES DE SUBPARTIDAS DE INGRESOS</t>
  </si>
  <si>
    <t>Cód.</t>
  </si>
  <si>
    <t>Rubro</t>
  </si>
  <si>
    <t>Monto</t>
  </si>
  <si>
    <t>Justificación del Ingreso</t>
  </si>
  <si>
    <t>3</t>
  </si>
  <si>
    <t>PRESUPUESTO  ORDINARIO DEL EJERCICIO ECONOMICO 2020</t>
  </si>
  <si>
    <t xml:space="preserve">Estos recursos se tomarán del superávit global estimado que el Instituto Nacional de las Mujeres dispondrá al 31 de diciembre del 2019. </t>
  </si>
  <si>
    <t>CUADRO Nº 5</t>
  </si>
  <si>
    <t xml:space="preserve">PRESUPUESTO ORDINARIO </t>
  </si>
  <si>
    <t>ESTADO DE ORIGEN Y APLIC. DE FONDOS</t>
  </si>
  <si>
    <t>DETALLE</t>
  </si>
  <si>
    <t>Fodesaf</t>
  </si>
  <si>
    <t>Superávit</t>
  </si>
  <si>
    <t>1. ORIGEN DE RECURSOS:</t>
  </si>
  <si>
    <t>A. TRANSFERENCIAS CORRIENTES</t>
  </si>
  <si>
    <t>Presupuesto Ordinario - FODESAF</t>
  </si>
  <si>
    <t>B. FINANCIAMIENTO</t>
  </si>
  <si>
    <t>TOTAL DE ORIGEN DE RECURSOS</t>
  </si>
  <si>
    <t>2. APLICACION DE RECURSOS:</t>
  </si>
  <si>
    <t>A. GASTOS CORRIENTES</t>
  </si>
  <si>
    <t>Remuneraciones</t>
  </si>
  <si>
    <t>Servicios</t>
  </si>
  <si>
    <t>Materiales y suministros</t>
  </si>
  <si>
    <t>Intereses y comisiones</t>
  </si>
  <si>
    <t>Transferencias corrientes</t>
  </si>
  <si>
    <t>B. GASTOS DE CAPITAL</t>
  </si>
  <si>
    <t>Transferencias de capital</t>
  </si>
  <si>
    <t>C.  BIENES DURADEROS</t>
  </si>
  <si>
    <t>D. CUENTAS ESPECIALES</t>
  </si>
  <si>
    <t>TOTAL APLICACIÓN DE RECURSOS</t>
  </si>
  <si>
    <t>CUADRO Nº 3</t>
  </si>
  <si>
    <t xml:space="preserve">                                           CUADRO Nº 6</t>
  </si>
  <si>
    <t xml:space="preserve">                                              PRESUPUESTO ORDINARIO </t>
  </si>
  <si>
    <t xml:space="preserve">                                           R E S U M E N   G E N E R A L</t>
  </si>
  <si>
    <t>INGRESOS:</t>
  </si>
  <si>
    <t>Recursos provenientes de FODESAF</t>
  </si>
  <si>
    <t>Incorporación de superávit libre</t>
  </si>
  <si>
    <t>EGRESOS:</t>
  </si>
  <si>
    <t>TOTAL DE EGRESOS</t>
  </si>
  <si>
    <t xml:space="preserve">                                            EJERCICIO ECONÓMICO 2020</t>
  </si>
  <si>
    <t>Programa Actividades Centrales</t>
  </si>
  <si>
    <t>Programa Atención Integral a Mujeres</t>
  </si>
  <si>
    <t>Programa Incidencia y Gestión en Politícas Públicas y Normativa</t>
  </si>
  <si>
    <t>CUADRO N° 7</t>
  </si>
  <si>
    <t>Equipo sanitario, de laboratorio e investigación</t>
  </si>
  <si>
    <t>PRESUPUESTO ORDINARIO DEL EJERCICIO ECONÓMICO 2020</t>
  </si>
  <si>
    <t>DISTRIBUCIÓN DE RECURSOS DE SUPERÁVIT A UTILIZARSE EN EL AÑO 2020</t>
  </si>
  <si>
    <t>DEPENDENCIA</t>
  </si>
  <si>
    <t>SUBPARTIDA</t>
  </si>
  <si>
    <t>JUSTIFICACIÓN DEL GASTO</t>
  </si>
  <si>
    <t>GENERAL</t>
  </si>
  <si>
    <t>R. Humanos</t>
  </si>
  <si>
    <t>RH</t>
  </si>
  <si>
    <t>Dirección Adva.</t>
  </si>
  <si>
    <t>DA</t>
  </si>
  <si>
    <t>CEAAM Caribe</t>
  </si>
  <si>
    <t>CC</t>
  </si>
  <si>
    <t>U. Informática</t>
  </si>
  <si>
    <t>UI</t>
  </si>
  <si>
    <t>CEAAM Metrop.</t>
  </si>
  <si>
    <t>CM</t>
  </si>
  <si>
    <t>CEAAM Occid.</t>
  </si>
  <si>
    <t>CO</t>
  </si>
  <si>
    <t>Construcción de Id.</t>
  </si>
  <si>
    <t>CI</t>
  </si>
  <si>
    <t>Desarrollo Regional</t>
  </si>
  <si>
    <t>DR</t>
  </si>
  <si>
    <t>CCAD</t>
  </si>
  <si>
    <t>CD</t>
  </si>
  <si>
    <t>R. Pacífico C.</t>
  </si>
  <si>
    <t>RP</t>
  </si>
  <si>
    <t>Auditoría Interna</t>
  </si>
  <si>
    <t>AI</t>
  </si>
  <si>
    <t>Rel. Internacionales</t>
  </si>
  <si>
    <t>RI</t>
  </si>
  <si>
    <t>Compra de equipos de comunicación para atender las necesidades de las sedes del INAMU</t>
  </si>
  <si>
    <t>Compra de mobiliario para instalar en el nuevo edificio del Centro de Atención Huetar Caribe.</t>
  </si>
  <si>
    <t>Compra de equipos y mobiliario para atender las necesidades de las sedes del INAMU</t>
  </si>
  <si>
    <t>Equipo y prog. de cómputo</t>
  </si>
  <si>
    <t>Realizar el proceso de contratación de los equipos de cómputo y de comunicación aprobados en el PETI 2018-2020 (43 equipos más 1 servidor, 18 dispositivos de comunicación)</t>
  </si>
  <si>
    <t>Compra de equipos para uso médico en las distintas sedes de INAMU</t>
  </si>
  <si>
    <t>Compra de mobiliario  y equipo diverso para instalar en el nuevo edificio del Centro de Atención Huetar Caribe.</t>
  </si>
  <si>
    <t>Compra de maquinaria, equipo y mobiliario diverso para uso de las Sedes del INAMU</t>
  </si>
  <si>
    <t xml:space="preserve">Construcción del Proyecto: “Estudio, diseño y construcción de la sede del Instituto Nacional de las Mujeres, en el Distrito Primero, Cantón Central de Limón. </t>
  </si>
  <si>
    <t xml:space="preserve">Construcción del proyecto: Estudio, diseño, construcción y remodelación  de la sede del CEAAM Caribe del Instituto Nacional de las Mujeres (INAMU) en el Distrito Primero Limón. </t>
  </si>
  <si>
    <t>Construcción del Proyecto:“Estudio, diseño y construcción de la sede del Instituto Nacional de las Mujeres, en el Distrito Primero, el Roble de Puntarenas”</t>
  </si>
  <si>
    <t>Consultoria de  Unidad Ejecutora en la fase de ejecución de las obras (etapa de inspección y supervisión de la constructora) para los proyectos de infraestructura establecidos en la cartera de proyectos institucional.</t>
  </si>
  <si>
    <t xml:space="preserve">Contratación de la consultoría  con UNOPS para el proyecto " Estudio, diseño y construcción de la sede Central del Instituto Nacional de las Mujeres (INAMU) en el Distrito de Zapote. </t>
  </si>
  <si>
    <t>Adquisición de obras de arte 1% del costo de los proyectos de inversión de infraestructura, de acuerdo con el articulo No. 7 de la Ley 6750"Estimulo de bellas artes”</t>
  </si>
  <si>
    <t>Renovación de la licencia del Sofware Audinet</t>
  </si>
  <si>
    <t>Pago de garantias ambientales SETENA requeridos para los proyectos de infraestructura establecidos en la cartera de proyectos institucional.</t>
  </si>
  <si>
    <t xml:space="preserve">Adquirir el Sistema Integrado de Planificacion y Gestion Financiero Admintrvo </t>
  </si>
  <si>
    <t>Adquirir un sistema de información  que permita administrar la biblioteca de la Unidad de Documentación en su totalidad</t>
  </si>
  <si>
    <t>Realizar los procesos de contratación o prórroga para la adquisición del licenciamiento Institucional, aprobados en el PETI 2018-2020 (Licenciamiento de Gobierno, SPSS, Seguridad y Shift)</t>
  </si>
  <si>
    <t>Transferencias corrientes a organos desconcentrados</t>
  </si>
  <si>
    <r>
      <t xml:space="preserve">Para el giro de la transferencia a la </t>
    </r>
    <r>
      <rPr>
        <b/>
        <sz val="11"/>
        <color theme="1"/>
        <rFont val="Calibri"/>
        <family val="2"/>
        <scheme val="minor"/>
      </rPr>
      <t>Comisión Nacional de Emergencias</t>
    </r>
    <r>
      <rPr>
        <sz val="11"/>
        <color theme="1"/>
        <rFont val="Calibri"/>
        <family val="2"/>
        <scheme val="minor"/>
      </rPr>
      <t xml:space="preserve"> correspondiente al 3% superávit libre acumulado del INAMU de acuerdo con la Ley 8488</t>
    </r>
  </si>
  <si>
    <t>Contratación de las procesos de formación académica contenidas en el Plan de Formación Permanente y Desarrollo Profesional, por medio de la CAAD.</t>
  </si>
  <si>
    <t>Trámite para el pago del beneficio de gastos funerarios artículo 27 de la Convención Colectiva</t>
  </si>
  <si>
    <t>Para satisfacer la necesidad cuando así se requiera, realizar trámites migratorios y otros autoridades. De parte de las personas usuarias de los CEAAM.</t>
  </si>
  <si>
    <t>Para satisfacer la necesidad de cuido y trámites migratorios y otros autoridades. De parte de las personas usuarias de los CEAAM.</t>
  </si>
  <si>
    <t>Prestaciones legales</t>
  </si>
  <si>
    <t>Para el pago de las prestaciones al personal que cesa funciones con el INAMU</t>
  </si>
  <si>
    <t>Asesoría Legal</t>
  </si>
  <si>
    <t>AS</t>
  </si>
  <si>
    <t xml:space="preserve">Cubrir pagos por concepto de indemnizaciones de procesos judiciales  </t>
  </si>
  <si>
    <t>Transferencias corrientes a organismos internacionales</t>
  </si>
  <si>
    <r>
      <t xml:space="preserve">Transferencia para el </t>
    </r>
    <r>
      <rPr>
        <b/>
        <sz val="11"/>
        <color theme="1"/>
        <rFont val="Calibri"/>
        <family val="2"/>
        <scheme val="minor"/>
      </rPr>
      <t>UNFPA</t>
    </r>
    <r>
      <rPr>
        <sz val="11"/>
        <color theme="1"/>
        <rFont val="Calibri"/>
        <family val="2"/>
        <scheme val="minor"/>
      </rPr>
      <t xml:space="preserve"> para la adquisición de copas menstruales en el marco del convenio con UNFPA</t>
    </r>
  </si>
  <si>
    <r>
      <t xml:space="preserve">Transferencia al </t>
    </r>
    <r>
      <rPr>
        <b/>
        <sz val="11"/>
        <color theme="1"/>
        <rFont val="Calibri"/>
        <family val="2"/>
        <scheme val="minor"/>
      </rPr>
      <t>Ministerio de Hacienda</t>
    </r>
    <r>
      <rPr>
        <sz val="11"/>
        <color theme="1"/>
        <rFont val="Calibri"/>
        <family val="2"/>
        <scheme val="minor"/>
      </rPr>
      <t xml:space="preserve"> para atender cuota organismos internacional, Ley 3418 de octubre 1964.</t>
    </r>
  </si>
  <si>
    <t>Transferencia a organismos internacionales (COMMCA Y ONU MUJERES)</t>
  </si>
  <si>
    <t>Transferencia a mujeres ganadoras del Programa FOMUJER.</t>
  </si>
  <si>
    <r>
      <t xml:space="preserve">Estos recursos se transferirán mediante convenio a la </t>
    </r>
    <r>
      <rPr>
        <b/>
        <sz val="11"/>
        <color theme="1"/>
        <rFont val="Calibri"/>
        <family val="2"/>
        <scheme val="minor"/>
      </rPr>
      <t>Fundación PARQUE MARINO DEL PACÍFICO,</t>
    </r>
    <r>
      <rPr>
        <sz val="11"/>
        <color theme="1"/>
        <rFont val="Calibri"/>
        <family val="2"/>
        <scheme val="minor"/>
      </rPr>
      <t xml:space="preserve"> para bienes de capital y así implementar el proyecto “FOMENTO DE LA ACUICULTURA Y TURISMO COMO FUENTE DE EMPLEO PARA MUJERES DEL GOLFO DE NICOYA”.  </t>
    </r>
  </si>
  <si>
    <t>MONTO</t>
  </si>
  <si>
    <t>CUADRO Nº 8</t>
  </si>
  <si>
    <t>DETALLE DE TRANSFERENCIAS</t>
  </si>
  <si>
    <t>TRANSFERENCIAS CORREINTES</t>
  </si>
  <si>
    <t>Clasif.  Económico</t>
  </si>
  <si>
    <t>Objeto del Gasto</t>
  </si>
  <si>
    <t>Otras prestaciones</t>
  </si>
  <si>
    <t xml:space="preserve">      _______________________</t>
  </si>
  <si>
    <t xml:space="preserve">        Gloriana Carvajal Chang</t>
  </si>
  <si>
    <t xml:space="preserve"> Presidenta Ejecutiva en Ejercicio </t>
  </si>
  <si>
    <t xml:space="preserve">              Zaida Barboza Hernández                                               Ana Víctoria Naranjo Porras</t>
  </si>
  <si>
    <t xml:space="preserve">    Directora Administrativa Financiera                         Unidad de Planificación Institucional</t>
  </si>
  <si>
    <t xml:space="preserve">              ______________________                                                _______________________</t>
  </si>
  <si>
    <r>
      <t xml:space="preserve">Según el oficio MTSS-DMT-OF-797-2019 con fecha 06 de junio del 2019, suscrito por el Lic. Steven Nuñez Rimola, Ministro de Trabajo  y Seguridad Social,  se estima que la transferencia de recursos para INAMU para el presupuesto correspondiente al ejercicio económico 2020  es por la suma de  doce mil novecientos noventa y ocho millones, novecientos ochenta y siete mil seiscientos colones con 00/100 </t>
    </r>
    <r>
      <rPr>
        <b/>
        <sz val="12"/>
        <rFont val="Calibri"/>
        <family val="2"/>
        <scheme val="minor"/>
      </rPr>
      <t>(¢12.998.987.600)</t>
    </r>
    <r>
      <rPr>
        <sz val="12"/>
        <rFont val="Calibri"/>
        <family val="2"/>
        <scheme val="minor"/>
      </rPr>
      <t>.</t>
    </r>
  </si>
  <si>
    <t xml:space="preserve">Otras prestaciones </t>
  </si>
  <si>
    <t xml:space="preserve">Para cubrir los gastos de incapacidades y licencias de maternidad. </t>
  </si>
  <si>
    <t>TRANSF. DE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</si>
</sst>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-##\-##"/>
    <numFmt numFmtId="165" formatCode="0.0%"/>
  </numFmts>
  <fonts count="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5" tint="0.3999755851924192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0"/>
      <name val="Calibri"/>
      <family val="2"/>
      <scheme val="minor"/>
    </font>
    <font>
      <sz val="10"/>
      <name val="Courier"/>
      <family val="3"/>
    </font>
    <font>
      <sz val="12"/>
      <name val="Calibri"/>
      <family val="2"/>
    </font>
    <font>
      <sz val="11"/>
      <name val="Bookman Old Style"/>
      <family val="1"/>
    </font>
    <font>
      <b/>
      <sz val="12"/>
      <name val="Calibri"/>
      <family val="2"/>
    </font>
    <font>
      <sz val="11"/>
      <name val="Calibri"/>
      <family val="2"/>
    </font>
    <font>
      <i/>
      <sz val="12"/>
      <name val="Calibri"/>
      <family val="2"/>
    </font>
    <font>
      <sz val="12"/>
      <color theme="1"/>
      <name val="Calibri"/>
      <family val="2"/>
    </font>
    <font>
      <sz val="12"/>
      <name val="Arial"/>
      <family val="2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Tahoma"/>
      <family val="2"/>
    </font>
    <font>
      <sz val="12"/>
      <color indexed="8"/>
      <name val="Calibri"/>
      <family val="2"/>
    </font>
    <font>
      <sz val="10"/>
      <name val="Calibri"/>
      <family val="2"/>
    </font>
    <font>
      <sz val="10"/>
      <color indexed="8"/>
      <name val="Calibri"/>
      <family val="2"/>
    </font>
    <font>
      <b/>
      <sz val="10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b/>
      <sz val="8"/>
      <color rgb="FFFF0000"/>
      <name val="Calibri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DEFE7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9">
    <xf numFmtId="0" fontId="0" fillId="0" borderId="0"/>
    <xf numFmtId="0" fontId="7" fillId="0" borderId="0"/>
    <xf numFmtId="0" fontId="7" fillId="0" borderId="0"/>
    <xf numFmtId="39" fontId="12" fillId="0" borderId="0"/>
    <xf numFmtId="0" fontId="7" fillId="0" borderId="0"/>
    <xf numFmtId="0" fontId="7" fillId="0" borderId="0"/>
    <xf numFmtId="0" fontId="23" fillId="0" borderId="0"/>
    <xf numFmtId="0" fontId="7" fillId="0" borderId="0"/>
    <xf numFmtId="0" fontId="7" fillId="0" borderId="0"/>
  </cellStyleXfs>
  <cellXfs count="330">
    <xf numFmtId="0" fontId="0" fillId="0" borderId="0" xfId="0"/>
    <xf numFmtId="0" fontId="1" fillId="0" borderId="0" xfId="0" applyFont="1" applyAlignment="1">
      <alignment vertical="center"/>
    </xf>
    <xf numFmtId="3" fontId="0" fillId="0" borderId="0" xfId="0" applyNumberForma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3" fontId="4" fillId="0" borderId="0" xfId="0" applyNumberFormat="1" applyFont="1"/>
    <xf numFmtId="0" fontId="2" fillId="0" borderId="0" xfId="0" applyFont="1"/>
    <xf numFmtId="3" fontId="2" fillId="0" borderId="0" xfId="0" applyNumberFormat="1" applyFont="1"/>
    <xf numFmtId="49" fontId="6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49" fontId="11" fillId="2" borderId="5" xfId="1" applyNumberFormat="1" applyFont="1" applyFill="1" applyBorder="1" applyAlignment="1">
      <alignment horizontal="center" vertical="center"/>
    </xf>
    <xf numFmtId="4" fontId="11" fillId="2" borderId="5" xfId="1" applyNumberFormat="1" applyFont="1" applyFill="1" applyBorder="1" applyAlignment="1">
      <alignment horizontal="justify" vertical="center" wrapText="1"/>
    </xf>
    <xf numFmtId="49" fontId="6" fillId="2" borderId="5" xfId="1" applyNumberFormat="1" applyFont="1" applyFill="1" applyBorder="1" applyAlignment="1">
      <alignment horizontal="center" vertical="center"/>
    </xf>
    <xf numFmtId="4" fontId="6" fillId="2" borderId="5" xfId="1" applyNumberFormat="1" applyFont="1" applyFill="1" applyBorder="1" applyAlignment="1">
      <alignment horizontal="justify" vertical="center" wrapText="1"/>
    </xf>
    <xf numFmtId="0" fontId="6" fillId="0" borderId="5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3" fontId="4" fillId="0" borderId="5" xfId="0" applyNumberFormat="1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3" fontId="11" fillId="0" borderId="5" xfId="0" applyNumberFormat="1" applyFont="1" applyBorder="1" applyAlignment="1">
      <alignment vertical="center"/>
    </xf>
    <xf numFmtId="3" fontId="5" fillId="0" borderId="5" xfId="0" applyNumberFormat="1" applyFont="1" applyBorder="1" applyAlignment="1">
      <alignment vertical="center"/>
    </xf>
    <xf numFmtId="3" fontId="6" fillId="0" borderId="5" xfId="0" applyNumberFormat="1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3" fontId="4" fillId="0" borderId="7" xfId="0" applyNumberFormat="1" applyFont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vertical="center"/>
    </xf>
    <xf numFmtId="3" fontId="2" fillId="3" borderId="9" xfId="0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3" fontId="2" fillId="0" borderId="18" xfId="0" applyNumberFormat="1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3" fontId="4" fillId="0" borderId="18" xfId="0" applyNumberFormat="1" applyFont="1" applyBorder="1" applyAlignment="1">
      <alignment vertical="center"/>
    </xf>
    <xf numFmtId="3" fontId="6" fillId="0" borderId="18" xfId="0" applyNumberFormat="1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3" fontId="4" fillId="0" borderId="19" xfId="0" applyNumberFormat="1" applyFont="1" applyBorder="1" applyAlignment="1">
      <alignment vertical="center"/>
    </xf>
    <xf numFmtId="3" fontId="2" fillId="3" borderId="10" xfId="0" applyNumberFormat="1" applyFont="1" applyFill="1" applyBorder="1" applyAlignment="1">
      <alignment vertical="center"/>
    </xf>
    <xf numFmtId="39" fontId="14" fillId="0" borderId="0" xfId="3" applyFont="1"/>
    <xf numFmtId="39" fontId="13" fillId="0" borderId="0" xfId="3" applyFont="1" applyAlignment="1">
      <alignment horizontal="center"/>
    </xf>
    <xf numFmtId="0" fontId="13" fillId="0" borderId="0" xfId="0" applyFont="1"/>
    <xf numFmtId="0" fontId="16" fillId="0" borderId="0" xfId="0" applyFont="1"/>
    <xf numFmtId="3" fontId="15" fillId="0" borderId="0" xfId="3" applyNumberFormat="1" applyFont="1" applyAlignment="1">
      <alignment horizontal="center" vertical="center"/>
    </xf>
    <xf numFmtId="3" fontId="13" fillId="0" borderId="0" xfId="0" applyNumberFormat="1" applyFont="1"/>
    <xf numFmtId="39" fontId="13" fillId="0" borderId="0" xfId="3" applyFont="1"/>
    <xf numFmtId="49" fontId="15" fillId="0" borderId="20" xfId="1" applyNumberFormat="1" applyFont="1" applyBorder="1" applyAlignment="1">
      <alignment horizontal="center" vertical="center"/>
    </xf>
    <xf numFmtId="0" fontId="15" fillId="0" borderId="21" xfId="1" applyFont="1" applyBorder="1" applyAlignment="1">
      <alignment horizontal="center" vertical="center"/>
    </xf>
    <xf numFmtId="3" fontId="15" fillId="0" borderId="22" xfId="3" applyNumberFormat="1" applyFont="1" applyBorder="1" applyAlignment="1" applyProtection="1">
      <alignment horizontal="center"/>
    </xf>
    <xf numFmtId="39" fontId="13" fillId="0" borderId="1" xfId="3" applyFont="1" applyBorder="1" applyAlignment="1">
      <alignment horizontal="center"/>
    </xf>
    <xf numFmtId="39" fontId="13" fillId="4" borderId="2" xfId="3" applyFont="1" applyFill="1" applyBorder="1"/>
    <xf numFmtId="3" fontId="13" fillId="0" borderId="3" xfId="3" applyNumberFormat="1" applyFont="1" applyBorder="1" applyAlignment="1">
      <alignment horizontal="center"/>
    </xf>
    <xf numFmtId="49" fontId="15" fillId="0" borderId="4" xfId="3" applyNumberFormat="1" applyFont="1" applyBorder="1" applyAlignment="1">
      <alignment horizontal="center" vertical="center"/>
    </xf>
    <xf numFmtId="39" fontId="15" fillId="4" borderId="5" xfId="3" applyFont="1" applyFill="1" applyBorder="1" applyAlignment="1">
      <alignment vertical="center"/>
    </xf>
    <xf numFmtId="4" fontId="15" fillId="0" borderId="18" xfId="0" applyNumberFormat="1" applyFont="1" applyBorder="1" applyAlignment="1">
      <alignment vertical="center"/>
    </xf>
    <xf numFmtId="39" fontId="14" fillId="0" borderId="0" xfId="3" applyFont="1" applyAlignment="1">
      <alignment vertical="center"/>
    </xf>
    <xf numFmtId="39" fontId="13" fillId="0" borderId="4" xfId="3" applyFont="1" applyBorder="1" applyAlignment="1">
      <alignment horizontal="center" vertical="center"/>
    </xf>
    <xf numFmtId="0" fontId="13" fillId="0" borderId="5" xfId="0" applyFont="1" applyBorder="1" applyAlignment="1">
      <alignment vertical="center"/>
    </xf>
    <xf numFmtId="4" fontId="13" fillId="0" borderId="18" xfId="0" applyNumberFormat="1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49" fontId="13" fillId="0" borderId="4" xfId="3" applyNumberFormat="1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4" fontId="17" fillId="0" borderId="18" xfId="0" applyNumberFormat="1" applyFont="1" applyBorder="1" applyAlignment="1">
      <alignment vertical="center"/>
    </xf>
    <xf numFmtId="49" fontId="13" fillId="0" borderId="6" xfId="3" applyNumberFormat="1" applyFont="1" applyBorder="1" applyAlignment="1">
      <alignment horizontal="center" vertical="center"/>
    </xf>
    <xf numFmtId="0" fontId="13" fillId="0" borderId="7" xfId="0" applyFont="1" applyBorder="1" applyAlignment="1">
      <alignment vertical="center"/>
    </xf>
    <xf numFmtId="4" fontId="13" fillId="0" borderId="19" xfId="0" applyNumberFormat="1" applyFont="1" applyBorder="1" applyAlignment="1">
      <alignment vertical="center"/>
    </xf>
    <xf numFmtId="49" fontId="14" fillId="0" borderId="0" xfId="3" applyNumberFormat="1" applyFont="1"/>
    <xf numFmtId="0" fontId="14" fillId="0" borderId="0" xfId="0" applyFont="1"/>
    <xf numFmtId="3" fontId="14" fillId="0" borderId="0" xfId="0" applyNumberFormat="1" applyFont="1"/>
    <xf numFmtId="3" fontId="14" fillId="0" borderId="0" xfId="3" applyNumberFormat="1" applyFont="1"/>
    <xf numFmtId="49" fontId="15" fillId="3" borderId="8" xfId="3" applyNumberFormat="1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vertical="center"/>
    </xf>
    <xf numFmtId="4" fontId="15" fillId="3" borderId="10" xfId="0" applyNumberFormat="1" applyFont="1" applyFill="1" applyBorder="1" applyAlignment="1">
      <alignment vertical="center"/>
    </xf>
    <xf numFmtId="0" fontId="0" fillId="0" borderId="0" xfId="0" applyAlignment="1" applyProtection="1">
      <protection locked="0"/>
    </xf>
    <xf numFmtId="0" fontId="18" fillId="0" borderId="0" xfId="0" applyFont="1" applyBorder="1" applyAlignment="1" applyProtection="1">
      <alignment horizontal="center"/>
      <protection locked="0"/>
    </xf>
    <xf numFmtId="0" fontId="18" fillId="0" borderId="0" xfId="0" applyFont="1" applyBorder="1" applyAlignment="1" applyProtection="1">
      <alignment horizontal="center" vertical="center"/>
      <protection locked="0"/>
    </xf>
    <xf numFmtId="0" fontId="15" fillId="2" borderId="0" xfId="4" applyFont="1" applyFill="1" applyBorder="1" applyAlignment="1">
      <alignment vertical="center"/>
    </xf>
    <xf numFmtId="0" fontId="0" fillId="0" borderId="0" xfId="0" applyAlignment="1" applyProtection="1">
      <alignment vertical="center"/>
      <protection locked="0"/>
    </xf>
    <xf numFmtId="3" fontId="15" fillId="0" borderId="0" xfId="3" applyNumberFormat="1" applyFont="1" applyBorder="1" applyAlignment="1" applyProtection="1">
      <alignment vertical="center"/>
      <protection locked="0"/>
    </xf>
    <xf numFmtId="3" fontId="15" fillId="0" borderId="0" xfId="3" applyNumberFormat="1" applyFont="1" applyBorder="1" applyAlignment="1" applyProtection="1">
      <alignment horizontal="center" vertical="center"/>
      <protection locked="0"/>
    </xf>
    <xf numFmtId="0" fontId="15" fillId="2" borderId="0" xfId="4" applyFont="1" applyFill="1" applyBorder="1" applyAlignment="1"/>
    <xf numFmtId="3" fontId="15" fillId="0" borderId="0" xfId="3" applyNumberFormat="1" applyFont="1" applyAlignment="1" applyProtection="1">
      <alignment horizontal="center" vertical="center"/>
      <protection locked="0"/>
    </xf>
    <xf numFmtId="0" fontId="15" fillId="2" borderId="23" xfId="4" applyFont="1" applyFill="1" applyBorder="1" applyAlignment="1"/>
    <xf numFmtId="0" fontId="19" fillId="0" borderId="0" xfId="0" applyFont="1" applyAlignment="1" applyProtection="1">
      <protection locked="0"/>
    </xf>
    <xf numFmtId="0" fontId="10" fillId="0" borderId="0" xfId="0" applyFont="1" applyBorder="1" applyAlignment="1">
      <alignment horizontal="center" vertical="center"/>
    </xf>
    <xf numFmtId="49" fontId="13" fillId="0" borderId="4" xfId="1" applyNumberFormat="1" applyFont="1" applyFill="1" applyBorder="1" applyAlignment="1">
      <alignment horizontal="center" vertical="center"/>
    </xf>
    <xf numFmtId="4" fontId="13" fillId="0" borderId="5" xfId="1" applyNumberFormat="1" applyFont="1" applyFill="1" applyBorder="1" applyAlignment="1">
      <alignment vertical="center"/>
    </xf>
    <xf numFmtId="3" fontId="13" fillId="0" borderId="5" xfId="3" applyNumberFormat="1" applyFont="1" applyBorder="1" applyAlignment="1" applyProtection="1">
      <alignment horizontal="right" vertical="center"/>
      <protection locked="0"/>
    </xf>
    <xf numFmtId="0" fontId="21" fillId="0" borderId="24" xfId="0" applyNumberFormat="1" applyFont="1" applyBorder="1" applyAlignment="1" applyProtection="1">
      <alignment vertical="top"/>
      <protection locked="0"/>
    </xf>
    <xf numFmtId="0" fontId="21" fillId="0" borderId="25" xfId="0" applyFont="1" applyBorder="1" applyAlignment="1">
      <alignment vertical="top"/>
    </xf>
    <xf numFmtId="0" fontId="9" fillId="0" borderId="18" xfId="0" applyFont="1" applyBorder="1" applyAlignment="1" applyProtection="1">
      <alignment horizontal="justify"/>
      <protection locked="0"/>
    </xf>
    <xf numFmtId="164" fontId="13" fillId="4" borderId="0" xfId="0" applyNumberFormat="1" applyFont="1" applyFill="1" applyBorder="1" applyAlignment="1" applyProtection="1">
      <alignment horizontal="center" vertical="top"/>
      <protection locked="0"/>
    </xf>
    <xf numFmtId="0" fontId="24" fillId="4" borderId="0" xfId="0" applyFont="1" applyFill="1" applyBorder="1" applyAlignment="1" applyProtection="1">
      <alignment vertical="top"/>
      <protection locked="0"/>
    </xf>
    <xf numFmtId="3" fontId="24" fillId="4" borderId="0" xfId="0" applyNumberFormat="1" applyFont="1" applyFill="1" applyBorder="1" applyAlignment="1" applyProtection="1">
      <alignment horizontal="right" vertical="top"/>
      <protection locked="0"/>
    </xf>
    <xf numFmtId="0" fontId="13" fillId="0" borderId="0" xfId="2" applyNumberFormat="1" applyFont="1" applyFill="1" applyBorder="1" applyAlignment="1">
      <alignment vertical="top"/>
    </xf>
    <xf numFmtId="0" fontId="0" fillId="0" borderId="0" xfId="0" applyBorder="1" applyAlignment="1" applyProtection="1">
      <alignment vertical="top"/>
      <protection locked="0"/>
    </xf>
    <xf numFmtId="0" fontId="24" fillId="4" borderId="0" xfId="0" applyFont="1" applyFill="1" applyBorder="1" applyAlignment="1" applyProtection="1">
      <alignment horizontal="justify" vertical="top"/>
      <protection locked="0"/>
    </xf>
    <xf numFmtId="0" fontId="0" fillId="0" borderId="0" xfId="0" applyAlignment="1" applyProtection="1">
      <alignment vertical="top"/>
      <protection locked="0"/>
    </xf>
    <xf numFmtId="164" fontId="25" fillId="4" borderId="0" xfId="0" applyNumberFormat="1" applyFont="1" applyFill="1" applyBorder="1" applyAlignment="1" applyProtection="1">
      <alignment horizontal="center" vertical="top"/>
      <protection locked="0"/>
    </xf>
    <xf numFmtId="0" fontId="26" fillId="4" borderId="0" xfId="0" applyFont="1" applyFill="1" applyBorder="1" applyAlignment="1" applyProtection="1">
      <alignment vertical="top"/>
      <protection locked="0"/>
    </xf>
    <xf numFmtId="3" fontId="26" fillId="4" borderId="0" xfId="0" applyNumberFormat="1" applyFont="1" applyFill="1" applyBorder="1" applyAlignment="1" applyProtection="1">
      <alignment horizontal="right" vertical="top"/>
      <protection locked="0"/>
    </xf>
    <xf numFmtId="0" fontId="26" fillId="4" borderId="0" xfId="0" applyFont="1" applyFill="1" applyBorder="1" applyAlignment="1" applyProtection="1">
      <alignment horizontal="justify" vertical="top"/>
      <protection locked="0"/>
    </xf>
    <xf numFmtId="3" fontId="25" fillId="0" borderId="0" xfId="3" applyNumberFormat="1" applyFont="1" applyAlignment="1" applyProtection="1">
      <alignment horizontal="center" vertical="top"/>
      <protection locked="0"/>
    </xf>
    <xf numFmtId="3" fontId="27" fillId="0" borderId="0" xfId="3" applyNumberFormat="1" applyFont="1" applyAlignment="1" applyProtection="1">
      <alignment horizontal="center" vertical="top"/>
      <protection locked="0"/>
    </xf>
    <xf numFmtId="3" fontId="25" fillId="0" borderId="0" xfId="3" applyNumberFormat="1" applyFont="1" applyAlignment="1" applyProtection="1">
      <alignment horizontal="right" vertical="top"/>
      <protection locked="0"/>
    </xf>
    <xf numFmtId="3" fontId="27" fillId="0" borderId="0" xfId="3" applyNumberFormat="1" applyFont="1" applyAlignment="1" applyProtection="1">
      <alignment horizontal="justify" vertical="top"/>
      <protection locked="0"/>
    </xf>
    <xf numFmtId="0" fontId="25" fillId="0" borderId="0" xfId="0" applyFont="1" applyAlignment="1" applyProtection="1">
      <alignment horizontal="center" vertical="top"/>
      <protection locked="0"/>
    </xf>
    <xf numFmtId="0" fontId="28" fillId="0" borderId="0" xfId="0" applyFont="1" applyAlignment="1" applyProtection="1">
      <alignment vertical="top"/>
      <protection locked="0"/>
    </xf>
    <xf numFmtId="0" fontId="28" fillId="0" borderId="0" xfId="0" applyFont="1" applyAlignment="1" applyProtection="1">
      <alignment horizontal="justify" vertical="top"/>
      <protection locked="0"/>
    </xf>
    <xf numFmtId="3" fontId="28" fillId="0" borderId="0" xfId="0" applyNumberFormat="1" applyFont="1" applyAlignment="1" applyProtection="1">
      <alignment horizontal="right" vertical="top"/>
      <protection locked="0"/>
    </xf>
    <xf numFmtId="0" fontId="25" fillId="0" borderId="0" xfId="0" applyFont="1" applyAlignment="1" applyProtection="1">
      <alignment horizontal="center"/>
      <protection locked="0"/>
    </xf>
    <xf numFmtId="0" fontId="28" fillId="0" borderId="0" xfId="0" applyFont="1" applyAlignment="1" applyProtection="1">
      <protection locked="0"/>
    </xf>
    <xf numFmtId="3" fontId="28" fillId="0" borderId="0" xfId="0" applyNumberFormat="1" applyFont="1" applyAlignment="1" applyProtection="1">
      <alignment horizontal="right"/>
      <protection locked="0"/>
    </xf>
    <xf numFmtId="0" fontId="28" fillId="0" borderId="0" xfId="0" applyFont="1" applyAlignment="1" applyProtection="1">
      <alignment horizontal="justify"/>
      <protection locked="0"/>
    </xf>
    <xf numFmtId="0" fontId="29" fillId="0" borderId="0" xfId="0" applyFont="1" applyAlignment="1" applyProtection="1">
      <protection locked="0"/>
    </xf>
    <xf numFmtId="0" fontId="1" fillId="3" borderId="20" xfId="0" applyFont="1" applyFill="1" applyBorder="1" applyAlignment="1" applyProtection="1">
      <alignment vertical="center"/>
      <protection locked="0"/>
    </xf>
    <xf numFmtId="0" fontId="1" fillId="3" borderId="21" xfId="0" applyFont="1" applyFill="1" applyBorder="1" applyAlignment="1" applyProtection="1">
      <alignment vertical="center"/>
      <protection locked="0"/>
    </xf>
    <xf numFmtId="0" fontId="9" fillId="3" borderId="11" xfId="0" applyFont="1" applyFill="1" applyBorder="1" applyAlignment="1" applyProtection="1">
      <alignment vertical="center"/>
      <protection locked="0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3" fillId="0" borderId="0" xfId="0" applyFont="1" applyAlignment="1"/>
    <xf numFmtId="0" fontId="15" fillId="0" borderId="0" xfId="0" applyFont="1" applyAlignment="1">
      <alignment vertical="center"/>
    </xf>
    <xf numFmtId="4" fontId="13" fillId="0" borderId="0" xfId="0" applyNumberFormat="1" applyFont="1"/>
    <xf numFmtId="0" fontId="15" fillId="0" borderId="20" xfId="0" applyFont="1" applyBorder="1" applyAlignment="1">
      <alignment horizontal="center"/>
    </xf>
    <xf numFmtId="4" fontId="15" fillId="0" borderId="21" xfId="0" applyNumberFormat="1" applyFont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15" fillId="0" borderId="2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4" fontId="15" fillId="0" borderId="2" xfId="0" applyNumberFormat="1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vertical="center"/>
    </xf>
    <xf numFmtId="0" fontId="15" fillId="0" borderId="4" xfId="0" quotePrefix="1" applyFont="1" applyBorder="1" applyAlignment="1">
      <alignment horizontal="left"/>
    </xf>
    <xf numFmtId="4" fontId="13" fillId="0" borderId="5" xfId="0" applyNumberFormat="1" applyFont="1" applyBorder="1"/>
    <xf numFmtId="0" fontId="13" fillId="0" borderId="5" xfId="0" applyFont="1" applyBorder="1"/>
    <xf numFmtId="0" fontId="13" fillId="0" borderId="18" xfId="0" applyFont="1" applyBorder="1"/>
    <xf numFmtId="0" fontId="13" fillId="0" borderId="4" xfId="0" applyFont="1" applyBorder="1"/>
    <xf numFmtId="0" fontId="15" fillId="0" borderId="4" xfId="0" applyFont="1" applyBorder="1"/>
    <xf numFmtId="0" fontId="13" fillId="0" borderId="6" xfId="0" applyFont="1" applyBorder="1"/>
    <xf numFmtId="0" fontId="13" fillId="0" borderId="1" xfId="0" applyFont="1" applyBorder="1"/>
    <xf numFmtId="0" fontId="13" fillId="0" borderId="4" xfId="0" quotePrefix="1" applyFont="1" applyBorder="1" applyAlignment="1">
      <alignment horizontal="left"/>
    </xf>
    <xf numFmtId="0" fontId="15" fillId="0" borderId="6" xfId="0" applyFont="1" applyBorder="1"/>
    <xf numFmtId="0" fontId="13" fillId="0" borderId="15" xfId="0" applyFont="1" applyBorder="1"/>
    <xf numFmtId="0" fontId="15" fillId="3" borderId="8" xfId="0" applyFont="1" applyFill="1" applyBorder="1" applyAlignment="1">
      <alignment vertical="center"/>
    </xf>
    <xf numFmtId="4" fontId="0" fillId="0" borderId="0" xfId="0" applyNumberFormat="1"/>
    <xf numFmtId="0" fontId="15" fillId="3" borderId="26" xfId="0" applyFont="1" applyFill="1" applyBorder="1" applyAlignment="1">
      <alignment vertical="center"/>
    </xf>
    <xf numFmtId="39" fontId="13" fillId="0" borderId="0" xfId="3" applyFont="1" applyAlignment="1">
      <alignment horizontal="center"/>
    </xf>
    <xf numFmtId="3" fontId="15" fillId="0" borderId="0" xfId="3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3" borderId="16" xfId="0" applyFont="1" applyFill="1" applyBorder="1" applyAlignment="1">
      <alignment horizontal="center" vertical="center" wrapText="1"/>
    </xf>
    <xf numFmtId="9" fontId="16" fillId="0" borderId="0" xfId="0" applyNumberFormat="1" applyFont="1"/>
    <xf numFmtId="3" fontId="16" fillId="0" borderId="0" xfId="0" applyNumberFormat="1" applyFont="1"/>
    <xf numFmtId="0" fontId="16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9" fontId="15" fillId="0" borderId="0" xfId="0" applyNumberFormat="1" applyFont="1" applyAlignment="1">
      <alignment horizontal="center" vertical="center"/>
    </xf>
    <xf numFmtId="3" fontId="15" fillId="0" borderId="0" xfId="3" applyNumberFormat="1" applyFont="1" applyAlignment="1">
      <alignment vertical="center"/>
    </xf>
    <xf numFmtId="4" fontId="10" fillId="0" borderId="0" xfId="7" applyNumberFormat="1" applyFont="1" applyFill="1" applyBorder="1" applyAlignment="1">
      <alignment vertical="center"/>
    </xf>
    <xf numFmtId="0" fontId="16" fillId="0" borderId="0" xfId="0" applyFont="1" applyFill="1" applyBorder="1"/>
    <xf numFmtId="9" fontId="16" fillId="0" borderId="0" xfId="0" applyNumberFormat="1" applyFont="1" applyFill="1" applyBorder="1"/>
    <xf numFmtId="4" fontId="16" fillId="0" borderId="0" xfId="0" applyNumberFormat="1" applyFont="1" applyFill="1" applyBorder="1"/>
    <xf numFmtId="0" fontId="16" fillId="0" borderId="29" xfId="0" applyFont="1" applyBorder="1"/>
    <xf numFmtId="4" fontId="16" fillId="0" borderId="30" xfId="0" applyNumberFormat="1" applyFont="1" applyFill="1" applyBorder="1"/>
    <xf numFmtId="0" fontId="16" fillId="0" borderId="30" xfId="0" applyFont="1" applyFill="1" applyBorder="1"/>
    <xf numFmtId="9" fontId="16" fillId="0" borderId="30" xfId="0" applyNumberFormat="1" applyFont="1" applyFill="1" applyBorder="1"/>
    <xf numFmtId="0" fontId="16" fillId="0" borderId="31" xfId="0" applyFont="1" applyBorder="1"/>
    <xf numFmtId="0" fontId="16" fillId="0" borderId="32" xfId="0" applyFont="1" applyBorder="1"/>
    <xf numFmtId="0" fontId="10" fillId="0" borderId="0" xfId="0" applyFont="1" applyBorder="1"/>
    <xf numFmtId="0" fontId="16" fillId="0" borderId="0" xfId="0" applyFont="1" applyBorder="1"/>
    <xf numFmtId="9" fontId="16" fillId="0" borderId="0" xfId="0" applyNumberFormat="1" applyFont="1" applyBorder="1"/>
    <xf numFmtId="0" fontId="16" fillId="0" borderId="33" xfId="0" applyFont="1" applyBorder="1"/>
    <xf numFmtId="0" fontId="16" fillId="0" borderId="32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4" fontId="13" fillId="0" borderId="0" xfId="7" applyNumberFormat="1" applyFont="1" applyBorder="1" applyAlignment="1">
      <alignment vertical="center"/>
    </xf>
    <xf numFmtId="4" fontId="13" fillId="0" borderId="0" xfId="7" applyNumberFormat="1" applyFont="1" applyBorder="1" applyAlignment="1">
      <alignment horizontal="center" vertical="center"/>
    </xf>
    <xf numFmtId="165" fontId="13" fillId="0" borderId="0" xfId="7" applyNumberFormat="1" applyFont="1" applyBorder="1" applyAlignment="1">
      <alignment horizontal="center" vertical="center"/>
    </xf>
    <xf numFmtId="3" fontId="10" fillId="0" borderId="33" xfId="7" applyNumberFormat="1" applyFont="1" applyBorder="1" applyAlignment="1">
      <alignment vertical="center"/>
    </xf>
    <xf numFmtId="0" fontId="13" fillId="0" borderId="0" xfId="0" applyFont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4" fontId="13" fillId="0" borderId="0" xfId="0" applyNumberFormat="1" applyFont="1" applyAlignment="1">
      <alignment vertical="center"/>
    </xf>
    <xf numFmtId="165" fontId="15" fillId="0" borderId="0" xfId="7" applyNumberFormat="1" applyFont="1" applyBorder="1" applyAlignment="1">
      <alignment vertical="center"/>
    </xf>
    <xf numFmtId="0" fontId="13" fillId="0" borderId="0" xfId="0" applyFont="1" applyBorder="1"/>
    <xf numFmtId="4" fontId="13" fillId="0" borderId="0" xfId="7" applyNumberFormat="1" applyFont="1" applyBorder="1"/>
    <xf numFmtId="165" fontId="15" fillId="0" borderId="0" xfId="7" applyNumberFormat="1" applyFont="1" applyBorder="1"/>
    <xf numFmtId="3" fontId="10" fillId="0" borderId="33" xfId="7" applyNumberFormat="1" applyFont="1" applyBorder="1"/>
    <xf numFmtId="4" fontId="13" fillId="0" borderId="0" xfId="7" applyNumberFormat="1" applyFont="1" applyBorder="1" applyAlignment="1">
      <alignment horizontal="center"/>
    </xf>
    <xf numFmtId="165" fontId="13" fillId="0" borderId="0" xfId="7" applyNumberFormat="1" applyFont="1" applyBorder="1"/>
    <xf numFmtId="0" fontId="15" fillId="0" borderId="0" xfId="0" applyFont="1" applyBorder="1"/>
    <xf numFmtId="4" fontId="13" fillId="0" borderId="23" xfId="7" applyNumberFormat="1" applyFont="1" applyBorder="1" applyAlignment="1">
      <alignment vertical="center"/>
    </xf>
    <xf numFmtId="165" fontId="13" fillId="0" borderId="0" xfId="7" applyNumberFormat="1" applyFont="1" applyBorder="1" applyAlignment="1">
      <alignment horizontal="center"/>
    </xf>
    <xf numFmtId="3" fontId="10" fillId="0" borderId="0" xfId="7" applyNumberFormat="1" applyFont="1" applyBorder="1"/>
    <xf numFmtId="9" fontId="30" fillId="0" borderId="0" xfId="7" applyNumberFormat="1" applyFont="1" applyBorder="1"/>
    <xf numFmtId="3" fontId="31" fillId="0" borderId="0" xfId="7" applyNumberFormat="1" applyFont="1" applyBorder="1"/>
    <xf numFmtId="0" fontId="16" fillId="0" borderId="35" xfId="0" applyFont="1" applyBorder="1"/>
    <xf numFmtId="0" fontId="16" fillId="0" borderId="36" xfId="0" applyFont="1" applyBorder="1"/>
    <xf numFmtId="9" fontId="16" fillId="0" borderId="36" xfId="0" applyNumberFormat="1" applyFont="1" applyBorder="1"/>
    <xf numFmtId="0" fontId="16" fillId="0" borderId="37" xfId="0" applyFont="1" applyBorder="1"/>
    <xf numFmtId="0" fontId="32" fillId="0" borderId="0" xfId="0" applyFont="1"/>
    <xf numFmtId="4" fontId="32" fillId="0" borderId="0" xfId="0" applyNumberFormat="1" applyFont="1"/>
    <xf numFmtId="0" fontId="15" fillId="3" borderId="34" xfId="0" applyFont="1" applyFill="1" applyBorder="1" applyAlignment="1">
      <alignment vertical="center"/>
    </xf>
    <xf numFmtId="4" fontId="15" fillId="3" borderId="34" xfId="7" applyNumberFormat="1" applyFont="1" applyFill="1" applyBorder="1" applyAlignment="1">
      <alignment vertical="center"/>
    </xf>
    <xf numFmtId="165" fontId="15" fillId="3" borderId="34" xfId="0" applyNumberFormat="1" applyFont="1" applyFill="1" applyBorder="1" applyAlignment="1">
      <alignment horizontal="center" vertical="center"/>
    </xf>
    <xf numFmtId="4" fontId="15" fillId="3" borderId="34" xfId="0" applyNumberFormat="1" applyFont="1" applyFill="1" applyBorder="1" applyAlignment="1">
      <alignment vertical="center"/>
    </xf>
    <xf numFmtId="165" fontId="15" fillId="3" borderId="34" xfId="7" applyNumberFormat="1" applyFont="1" applyFill="1" applyBorder="1" applyAlignment="1">
      <alignment horizontal="center" vertical="center"/>
    </xf>
    <xf numFmtId="0" fontId="8" fillId="0" borderId="0" xfId="0" applyFont="1"/>
    <xf numFmtId="0" fontId="34" fillId="0" borderId="0" xfId="0" applyFont="1" applyAlignment="1">
      <alignment horizontal="center"/>
    </xf>
    <xf numFmtId="4" fontId="8" fillId="0" borderId="0" xfId="0" applyNumberFormat="1" applyFont="1"/>
    <xf numFmtId="0" fontId="0" fillId="0" borderId="1" xfId="0" applyFont="1" applyBorder="1" applyAlignment="1">
      <alignment vertical="center" wrapText="1"/>
    </xf>
    <xf numFmtId="0" fontId="0" fillId="2" borderId="2" xfId="0" applyFont="1" applyFill="1" applyBorder="1" applyAlignment="1">
      <alignment horizontal="center" vertical="center"/>
    </xf>
    <xf numFmtId="3" fontId="0" fillId="2" borderId="3" xfId="0" applyNumberFormat="1" applyFont="1" applyFill="1" applyBorder="1" applyAlignment="1">
      <alignment vertical="center"/>
    </xf>
    <xf numFmtId="0" fontId="0" fillId="2" borderId="5" xfId="0" applyFont="1" applyFill="1" applyBorder="1" applyAlignment="1">
      <alignment horizontal="center" vertical="center"/>
    </xf>
    <xf numFmtId="0" fontId="0" fillId="0" borderId="5" xfId="0" applyFont="1" applyBorder="1" applyAlignment="1">
      <alignment vertical="center" wrapText="1"/>
    </xf>
    <xf numFmtId="0" fontId="0" fillId="2" borderId="5" xfId="0" applyFont="1" applyFill="1" applyBorder="1" applyAlignment="1">
      <alignment horizontal="justify" vertical="center" wrapText="1"/>
    </xf>
    <xf numFmtId="0" fontId="0" fillId="2" borderId="2" xfId="0" applyFont="1" applyFill="1" applyBorder="1" applyAlignment="1">
      <alignment horizontal="justify" vertical="center" wrapText="1"/>
    </xf>
    <xf numFmtId="0" fontId="0" fillId="0" borderId="5" xfId="0" applyFont="1" applyBorder="1" applyAlignment="1">
      <alignment vertical="center"/>
    </xf>
    <xf numFmtId="0" fontId="0" fillId="0" borderId="0" xfId="0" applyFont="1"/>
    <xf numFmtId="0" fontId="0" fillId="2" borderId="0" xfId="0" applyFont="1" applyFill="1" applyAlignment="1">
      <alignment horizontal="center"/>
    </xf>
    <xf numFmtId="0" fontId="0" fillId="2" borderId="0" xfId="0" applyFont="1" applyFill="1"/>
    <xf numFmtId="0" fontId="0" fillId="0" borderId="4" xfId="0" applyFont="1" applyBorder="1" applyAlignment="1">
      <alignment vertical="center" wrapText="1"/>
    </xf>
    <xf numFmtId="3" fontId="0" fillId="2" borderId="18" xfId="0" applyNumberFormat="1" applyFont="1" applyFill="1" applyBorder="1" applyAlignment="1">
      <alignment vertical="center"/>
    </xf>
    <xf numFmtId="0" fontId="0" fillId="0" borderId="2" xfId="0" applyFont="1" applyBorder="1" applyAlignment="1">
      <alignment vertical="center" wrapText="1"/>
    </xf>
    <xf numFmtId="0" fontId="3" fillId="3" borderId="21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/>
    </xf>
    <xf numFmtId="0" fontId="0" fillId="0" borderId="6" xfId="0" applyFont="1" applyBorder="1" applyAlignment="1">
      <alignment vertical="center" wrapText="1"/>
    </xf>
    <xf numFmtId="0" fontId="0" fillId="2" borderId="7" xfId="0" applyFont="1" applyFill="1" applyBorder="1" applyAlignment="1">
      <alignment horizontal="center" vertical="center"/>
    </xf>
    <xf numFmtId="0" fontId="0" fillId="0" borderId="7" xfId="0" applyFont="1" applyBorder="1" applyAlignment="1">
      <alignment vertical="center" wrapText="1"/>
    </xf>
    <xf numFmtId="0" fontId="0" fillId="2" borderId="7" xfId="0" applyFont="1" applyFill="1" applyBorder="1" applyAlignment="1">
      <alignment horizontal="justify" vertical="center" wrapText="1"/>
    </xf>
    <xf numFmtId="3" fontId="0" fillId="2" borderId="19" xfId="0" applyNumberFormat="1" applyFont="1" applyFill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horizontal="left" vertical="center" wrapText="1"/>
    </xf>
    <xf numFmtId="3" fontId="1" fillId="3" borderId="10" xfId="0" applyNumberFormat="1" applyFont="1" applyFill="1" applyBorder="1" applyAlignment="1">
      <alignment vertical="center"/>
    </xf>
    <xf numFmtId="0" fontId="8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1" fillId="2" borderId="0" xfId="0" applyFont="1" applyFill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vertical="center" wrapText="1"/>
    </xf>
    <xf numFmtId="0" fontId="3" fillId="3" borderId="21" xfId="0" applyFont="1" applyFill="1" applyBorder="1" applyAlignment="1">
      <alignment vertical="center" wrapText="1"/>
    </xf>
    <xf numFmtId="0" fontId="3" fillId="5" borderId="4" xfId="0" applyFont="1" applyFill="1" applyBorder="1" applyAlignment="1">
      <alignment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5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left" vertical="center"/>
    </xf>
    <xf numFmtId="3" fontId="3" fillId="5" borderId="18" xfId="0" applyNumberFormat="1" applyFont="1" applyFill="1" applyBorder="1" applyAlignment="1">
      <alignment horizontal="right" vertical="center"/>
    </xf>
    <xf numFmtId="0" fontId="22" fillId="5" borderId="4" xfId="0" applyFont="1" applyFill="1" applyBorder="1" applyAlignment="1">
      <alignment vertical="center" wrapText="1"/>
    </xf>
    <xf numFmtId="0" fontId="22" fillId="5" borderId="5" xfId="0" applyFont="1" applyFill="1" applyBorder="1" applyAlignment="1">
      <alignment horizontal="center" vertical="center"/>
    </xf>
    <xf numFmtId="0" fontId="22" fillId="5" borderId="5" xfId="0" applyFont="1" applyFill="1" applyBorder="1" applyAlignment="1">
      <alignment vertical="center" wrapText="1"/>
    </xf>
    <xf numFmtId="0" fontId="22" fillId="5" borderId="5" xfId="0" applyFont="1" applyFill="1" applyBorder="1" applyAlignment="1">
      <alignment horizontal="justify" vertical="center" wrapText="1"/>
    </xf>
    <xf numFmtId="3" fontId="22" fillId="5" borderId="18" xfId="0" applyNumberFormat="1" applyFont="1" applyFill="1" applyBorder="1" applyAlignment="1">
      <alignment vertical="center"/>
    </xf>
    <xf numFmtId="0" fontId="1" fillId="0" borderId="0" xfId="0" applyFont="1"/>
    <xf numFmtId="3" fontId="1" fillId="3" borderId="21" xfId="0" applyNumberFormat="1" applyFont="1" applyFill="1" applyBorder="1" applyAlignment="1" applyProtection="1">
      <alignment vertical="center"/>
      <protection locked="0"/>
    </xf>
    <xf numFmtId="3" fontId="10" fillId="0" borderId="0" xfId="2" applyNumberFormat="1" applyFont="1" applyFill="1" applyBorder="1" applyAlignment="1">
      <alignment vertical="top"/>
    </xf>
    <xf numFmtId="0" fontId="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15" fillId="3" borderId="20" xfId="0" applyNumberFormat="1" applyFont="1" applyFill="1" applyBorder="1" applyAlignment="1">
      <alignment horizontal="center" vertical="center"/>
    </xf>
    <xf numFmtId="0" fontId="20" fillId="3" borderId="21" xfId="0" applyFont="1" applyFill="1" applyBorder="1" applyAlignment="1">
      <alignment horizontal="center" vertical="center"/>
    </xf>
    <xf numFmtId="3" fontId="20" fillId="3" borderId="21" xfId="0" applyNumberFormat="1" applyFont="1" applyFill="1" applyBorder="1" applyAlignment="1">
      <alignment horizontal="center" vertical="center"/>
    </xf>
    <xf numFmtId="0" fontId="20" fillId="3" borderId="22" xfId="0" applyFont="1" applyFill="1" applyBorder="1" applyAlignment="1">
      <alignment horizontal="center" vertical="center"/>
    </xf>
    <xf numFmtId="49" fontId="15" fillId="2" borderId="4" xfId="5" applyNumberFormat="1" applyFont="1" applyFill="1" applyBorder="1" applyAlignment="1">
      <alignment horizontal="center" vertical="center"/>
    </xf>
    <xf numFmtId="0" fontId="15" fillId="2" borderId="5" xfId="5" applyFont="1" applyFill="1" applyBorder="1" applyAlignment="1">
      <alignment vertical="center"/>
    </xf>
    <xf numFmtId="4" fontId="15" fillId="2" borderId="5" xfId="0" applyNumberFormat="1" applyFont="1" applyFill="1" applyBorder="1" applyAlignment="1">
      <alignment vertical="center"/>
    </xf>
    <xf numFmtId="3" fontId="15" fillId="2" borderId="5" xfId="0" applyNumberFormat="1" applyFont="1" applyFill="1" applyBorder="1" applyAlignment="1">
      <alignment vertical="center"/>
    </xf>
    <xf numFmtId="3" fontId="13" fillId="0" borderId="5" xfId="6" applyNumberFormat="1" applyFont="1" applyBorder="1" applyAlignment="1">
      <alignment vertical="center"/>
    </xf>
    <xf numFmtId="0" fontId="24" fillId="4" borderId="19" xfId="0" applyFont="1" applyFill="1" applyBorder="1" applyAlignment="1" applyProtection="1">
      <alignment horizontal="justify" vertical="center" wrapText="1"/>
      <protection locked="0"/>
    </xf>
    <xf numFmtId="49" fontId="13" fillId="2" borderId="4" xfId="1" applyNumberFormat="1" applyFont="1" applyFill="1" applyBorder="1" applyAlignment="1">
      <alignment horizontal="center" vertical="center"/>
    </xf>
    <xf numFmtId="4" fontId="13" fillId="2" borderId="5" xfId="1" applyNumberFormat="1" applyFont="1" applyFill="1" applyBorder="1" applyAlignment="1">
      <alignment vertical="center" wrapText="1"/>
    </xf>
    <xf numFmtId="3" fontId="13" fillId="2" borderId="5" xfId="3" applyNumberFormat="1" applyFont="1" applyFill="1" applyBorder="1" applyAlignment="1" applyProtection="1">
      <alignment horizontal="right" vertical="center"/>
      <protection locked="0"/>
    </xf>
    <xf numFmtId="0" fontId="36" fillId="0" borderId="25" xfId="0" applyFont="1" applyBorder="1" applyAlignment="1">
      <alignment horizontal="justify" vertical="center" wrapText="1"/>
    </xf>
    <xf numFmtId="3" fontId="15" fillId="0" borderId="5" xfId="0" applyNumberFormat="1" applyFont="1" applyBorder="1"/>
    <xf numFmtId="3" fontId="13" fillId="0" borderId="5" xfId="0" applyNumberFormat="1" applyFont="1" applyBorder="1"/>
    <xf numFmtId="3" fontId="15" fillId="0" borderId="18" xfId="0" applyNumberFormat="1" applyFont="1" applyBorder="1"/>
    <xf numFmtId="3" fontId="13" fillId="0" borderId="18" xfId="0" applyNumberFormat="1" applyFont="1" applyBorder="1"/>
    <xf numFmtId="3" fontId="13" fillId="0" borderId="7" xfId="0" applyNumberFormat="1" applyFont="1" applyBorder="1"/>
    <xf numFmtId="3" fontId="13" fillId="0" borderId="19" xfId="0" applyNumberFormat="1" applyFont="1" applyBorder="1"/>
    <xf numFmtId="3" fontId="15" fillId="3" borderId="9" xfId="0" applyNumberFormat="1" applyFont="1" applyFill="1" applyBorder="1" applyAlignment="1">
      <alignment vertical="center"/>
    </xf>
    <xf numFmtId="3" fontId="15" fillId="3" borderId="10" xfId="0" applyNumberFormat="1" applyFont="1" applyFill="1" applyBorder="1" applyAlignment="1">
      <alignment vertical="center"/>
    </xf>
    <xf numFmtId="3" fontId="13" fillId="0" borderId="2" xfId="0" applyNumberFormat="1" applyFont="1" applyBorder="1"/>
    <xf numFmtId="3" fontId="13" fillId="0" borderId="3" xfId="0" applyNumberFormat="1" applyFont="1" applyBorder="1"/>
    <xf numFmtId="3" fontId="13" fillId="2" borderId="18" xfId="0" applyNumberFormat="1" applyFont="1" applyFill="1" applyBorder="1"/>
    <xf numFmtId="3" fontId="13" fillId="2" borderId="5" xfId="0" applyNumberFormat="1" applyFont="1" applyFill="1" applyBorder="1"/>
    <xf numFmtId="3" fontId="15" fillId="2" borderId="5" xfId="0" applyNumberFormat="1" applyFont="1" applyFill="1" applyBorder="1"/>
    <xf numFmtId="3" fontId="15" fillId="2" borderId="18" xfId="0" applyNumberFormat="1" applyFont="1" applyFill="1" applyBorder="1"/>
    <xf numFmtId="3" fontId="15" fillId="0" borderId="7" xfId="0" applyNumberFormat="1" applyFont="1" applyBorder="1"/>
    <xf numFmtId="3" fontId="15" fillId="2" borderId="19" xfId="0" applyNumberFormat="1" applyFont="1" applyFill="1" applyBorder="1"/>
    <xf numFmtId="3" fontId="13" fillId="0" borderId="16" xfId="0" applyNumberFormat="1" applyFont="1" applyBorder="1"/>
    <xf numFmtId="3" fontId="13" fillId="0" borderId="17" xfId="0" applyNumberFormat="1" applyFont="1" applyBorder="1"/>
    <xf numFmtId="3" fontId="15" fillId="3" borderId="27" xfId="0" applyNumberFormat="1" applyFont="1" applyFill="1" applyBorder="1" applyAlignment="1">
      <alignment vertical="center"/>
    </xf>
    <xf numFmtId="3" fontId="15" fillId="3" borderId="28" xfId="0" applyNumberFormat="1" applyFont="1" applyFill="1" applyBorder="1" applyAlignment="1">
      <alignment vertical="center"/>
    </xf>
    <xf numFmtId="0" fontId="34" fillId="0" borderId="0" xfId="0" applyFont="1" applyAlignment="1"/>
    <xf numFmtId="0" fontId="35" fillId="0" borderId="0" xfId="0" applyFont="1" applyAlignment="1"/>
    <xf numFmtId="39" fontId="13" fillId="0" borderId="0" xfId="3" applyFont="1" applyAlignment="1">
      <alignment horizontal="center"/>
    </xf>
    <xf numFmtId="3" fontId="15" fillId="0" borderId="0" xfId="3" applyNumberFormat="1" applyFont="1" applyAlignment="1">
      <alignment horizontal="center" vertical="center"/>
    </xf>
    <xf numFmtId="3" fontId="10" fillId="0" borderId="0" xfId="2" applyNumberFormat="1" applyFont="1" applyFill="1" applyBorder="1" applyAlignment="1">
      <alignment horizontal="left" vertical="top"/>
    </xf>
    <xf numFmtId="0" fontId="1" fillId="0" borderId="0" xfId="0" applyFont="1" applyAlignment="1">
      <alignment horizontal="left"/>
    </xf>
    <xf numFmtId="0" fontId="18" fillId="0" borderId="0" xfId="0" applyFont="1" applyBorder="1" applyAlignment="1" applyProtection="1">
      <alignment horizontal="center"/>
      <protection locked="0"/>
    </xf>
    <xf numFmtId="0" fontId="15" fillId="2" borderId="0" xfId="4" applyFont="1" applyFill="1" applyBorder="1" applyAlignment="1">
      <alignment horizontal="center" vertical="center"/>
    </xf>
    <xf numFmtId="0" fontId="15" fillId="2" borderId="0" xfId="4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3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</cellXfs>
  <cellStyles count="9">
    <cellStyle name="Normal" xfId="0" builtinId="0"/>
    <cellStyle name="Normal 2 2" xfId="6" xr:uid="{502D0485-CA59-4F1F-96BA-D61D8D8BAD9F}"/>
    <cellStyle name="Normal 3" xfId="5" xr:uid="{8ED852A1-ACF0-4F9B-8AFB-B08BD664F795}"/>
    <cellStyle name="Normal 8" xfId="2" xr:uid="{EFD79801-0FAA-4568-8EF2-6F53BBB0F925}"/>
    <cellStyle name="Normal 9" xfId="8" xr:uid="{6CAE7163-7006-4D3A-90B7-C9AF3C83D73C}"/>
    <cellStyle name="Normal_EJECONS2003" xfId="1" xr:uid="{9D4DC036-41D4-445E-91A3-5D91E331947C}"/>
    <cellStyle name="Normal_EJECUC99" xfId="3" xr:uid="{E2643128-27D2-42B3-ACDC-23DB76EF5C23}"/>
    <cellStyle name="Normal_Justificación" xfId="4" xr:uid="{79BF0FEC-9CDD-4D67-80EC-FABE6A4C6DBD}"/>
    <cellStyle name="Normal_RESUMEN" xfId="7" xr:uid="{55A7B647-D6C3-424C-B6BD-EC7ACCD95A09}"/>
  </cellStyles>
  <dxfs count="0"/>
  <tableStyles count="0" defaultTableStyle="TableStyleMedium2" defaultPivotStyle="PivotStyleLight16"/>
  <colors>
    <mruColors>
      <color rgb="FFFDEFE7"/>
      <color rgb="FFFEF2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104775</xdr:rowOff>
    </xdr:from>
    <xdr:to>
      <xdr:col>1</xdr:col>
      <xdr:colOff>1428750</xdr:colOff>
      <xdr:row>6</xdr:row>
      <xdr:rowOff>180974</xdr:rowOff>
    </xdr:to>
    <xdr:pic>
      <xdr:nvPicPr>
        <xdr:cNvPr id="2" name="2 Imagen" descr="Área_FINANCIERO_CONTABLE">
          <a:extLst>
            <a:ext uri="{FF2B5EF4-FFF2-40B4-BE49-F238E27FC236}">
              <a16:creationId xmlns:a16="http://schemas.microsoft.com/office/drawing/2014/main" id="{30CABB13-BE63-4974-A38D-7CE3863FA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304800"/>
          <a:ext cx="2038350" cy="876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1409700</xdr:colOff>
      <xdr:row>4</xdr:row>
      <xdr:rowOff>55944</xdr:rowOff>
    </xdr:to>
    <xdr:pic>
      <xdr:nvPicPr>
        <xdr:cNvPr id="2" name="4 Imagen" descr="Área_FINANCIERO_CONTABLE">
          <a:extLst>
            <a:ext uri="{FF2B5EF4-FFF2-40B4-BE49-F238E27FC236}">
              <a16:creationId xmlns:a16="http://schemas.microsoft.com/office/drawing/2014/main" id="{AA4BA278-E41F-4455-92D1-4F95CC93A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"/>
          <a:ext cx="2095500" cy="82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9431</xdr:colOff>
      <xdr:row>1</xdr:row>
      <xdr:rowOff>64927</xdr:rowOff>
    </xdr:from>
    <xdr:to>
      <xdr:col>2</xdr:col>
      <xdr:colOff>570557</xdr:colOff>
      <xdr:row>5</xdr:row>
      <xdr:rowOff>122599</xdr:rowOff>
    </xdr:to>
    <xdr:pic>
      <xdr:nvPicPr>
        <xdr:cNvPr id="2" name="3 Imagen" descr="Área_FINANCIERO_CONTABLE">
          <a:extLst>
            <a:ext uri="{FF2B5EF4-FFF2-40B4-BE49-F238E27FC236}">
              <a16:creationId xmlns:a16="http://schemas.microsoft.com/office/drawing/2014/main" id="{B267FBA2-68D4-4A98-9C53-79F25C4EB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31" y="253541"/>
          <a:ext cx="1494765" cy="661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2028825</xdr:colOff>
      <xdr:row>5</xdr:row>
      <xdr:rowOff>187739</xdr:rowOff>
    </xdr:to>
    <xdr:pic>
      <xdr:nvPicPr>
        <xdr:cNvPr id="2" name="3 Imagen" descr="Área_FINANCIERO_CONTABLE">
          <a:extLst>
            <a:ext uri="{FF2B5EF4-FFF2-40B4-BE49-F238E27FC236}">
              <a16:creationId xmlns:a16="http://schemas.microsoft.com/office/drawing/2014/main" id="{36DCDEAF-8F64-4289-8C23-2EADA28F0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2028825" cy="997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2</xdr:row>
      <xdr:rowOff>0</xdr:rowOff>
    </xdr:from>
    <xdr:to>
      <xdr:col>2</xdr:col>
      <xdr:colOff>2181225</xdr:colOff>
      <xdr:row>6</xdr:row>
      <xdr:rowOff>47625</xdr:rowOff>
    </xdr:to>
    <xdr:pic>
      <xdr:nvPicPr>
        <xdr:cNvPr id="2" name="2 Imagen" descr="Área_FINANCIERO_CONTABLE">
          <a:extLst>
            <a:ext uri="{FF2B5EF4-FFF2-40B4-BE49-F238E27FC236}">
              <a16:creationId xmlns:a16="http://schemas.microsoft.com/office/drawing/2014/main" id="{648F293D-44B1-4EC1-A4D1-8FE9267E4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81000"/>
          <a:ext cx="22383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209549</xdr:colOff>
      <xdr:row>0</xdr:row>
      <xdr:rowOff>171644</xdr:rowOff>
    </xdr:from>
    <xdr:to>
      <xdr:col>3</xdr:col>
      <xdr:colOff>200025</xdr:colOff>
      <xdr:row>5</xdr:row>
      <xdr:rowOff>38100</xdr:rowOff>
    </xdr:to>
    <xdr:pic>
      <xdr:nvPicPr>
        <xdr:cNvPr id="2" name="3 Imagen" descr="Área_FINANCIERO_CONTABLE">
          <a:extLst>
            <a:ext uri="{FF2B5EF4-FFF2-40B4-BE49-F238E27FC236}">
              <a16:creationId xmlns:a16="http://schemas.microsoft.com/office/drawing/2014/main" id="{C4B80F0B-8AC4-4CA6-867F-3B5B801A1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49" y="171644"/>
          <a:ext cx="2028826" cy="857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1</xdr:row>
      <xdr:rowOff>19049</xdr:rowOff>
    </xdr:from>
    <xdr:to>
      <xdr:col>2</xdr:col>
      <xdr:colOff>447675</xdr:colOff>
      <xdr:row>4</xdr:row>
      <xdr:rowOff>152400</xdr:rowOff>
    </xdr:to>
    <xdr:pic>
      <xdr:nvPicPr>
        <xdr:cNvPr id="2" name="1 Imagen" descr="Paula 081">
          <a:extLst>
            <a:ext uri="{FF2B5EF4-FFF2-40B4-BE49-F238E27FC236}">
              <a16:creationId xmlns:a16="http://schemas.microsoft.com/office/drawing/2014/main" id="{D5B7CF42-F661-4784-B6CB-D24A5687FBA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09549"/>
          <a:ext cx="1628775" cy="7334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5B0B4-58E2-4002-9959-E4A6F592AF37}">
  <dimension ref="A1:C24"/>
  <sheetViews>
    <sheetView workbookViewId="0">
      <selection sqref="A1:C23"/>
    </sheetView>
  </sheetViews>
  <sheetFormatPr baseColWidth="10" defaultColWidth="9.85546875" defaultRowHeight="15" x14ac:dyDescent="0.25"/>
  <cols>
    <col min="1" max="1" width="11" style="48" customWidth="1"/>
    <col min="2" max="2" width="58.42578125" style="48" customWidth="1"/>
    <col min="3" max="3" width="21.7109375" style="78" customWidth="1"/>
    <col min="4" max="16384" width="9.85546875" style="48"/>
  </cols>
  <sheetData>
    <row r="1" spans="1:3" ht="15.75" x14ac:dyDescent="0.25">
      <c r="A1" s="303"/>
      <c r="B1" s="303"/>
      <c r="C1" s="303"/>
    </row>
    <row r="2" spans="1:3" ht="15.75" x14ac:dyDescent="0.25">
      <c r="A2" s="49"/>
      <c r="B2" s="304" t="s">
        <v>187</v>
      </c>
      <c r="C2" s="304"/>
    </row>
    <row r="3" spans="1:3" ht="15.75" x14ac:dyDescent="0.25">
      <c r="A3" s="154"/>
      <c r="B3" s="155"/>
      <c r="C3" s="155"/>
    </row>
    <row r="4" spans="1:3" s="51" customFormat="1" ht="15.75" x14ac:dyDescent="0.25">
      <c r="A4" s="50"/>
      <c r="B4" s="304" t="s">
        <v>188</v>
      </c>
      <c r="C4" s="304"/>
    </row>
    <row r="5" spans="1:3" s="51" customFormat="1" ht="15.75" x14ac:dyDescent="0.25">
      <c r="A5" s="50"/>
      <c r="B5" s="304" t="s">
        <v>207</v>
      </c>
      <c r="C5" s="304"/>
    </row>
    <row r="6" spans="1:3" s="51" customFormat="1" ht="15.75" x14ac:dyDescent="0.25">
      <c r="A6" s="50"/>
      <c r="B6" s="52"/>
      <c r="C6" s="52"/>
    </row>
    <row r="7" spans="1:3" s="51" customFormat="1" ht="15.75" x14ac:dyDescent="0.25">
      <c r="A7" s="50"/>
      <c r="B7" s="304" t="s">
        <v>189</v>
      </c>
      <c r="C7" s="304"/>
    </row>
    <row r="8" spans="1:3" s="51" customFormat="1" ht="15.75" x14ac:dyDescent="0.25">
      <c r="A8" s="50"/>
      <c r="B8" s="50"/>
      <c r="C8" s="53"/>
    </row>
    <row r="9" spans="1:3" ht="15.75" x14ac:dyDescent="0.25">
      <c r="A9" s="54"/>
      <c r="B9" s="50"/>
      <c r="C9" s="53"/>
    </row>
    <row r="10" spans="1:3" ht="15.75" x14ac:dyDescent="0.25">
      <c r="A10" s="55" t="s">
        <v>190</v>
      </c>
      <c r="B10" s="56" t="s">
        <v>191</v>
      </c>
      <c r="C10" s="57" t="s">
        <v>192</v>
      </c>
    </row>
    <row r="11" spans="1:3" ht="15.75" x14ac:dyDescent="0.25">
      <c r="A11" s="58"/>
      <c r="B11" s="59"/>
      <c r="C11" s="60"/>
    </row>
    <row r="12" spans="1:3" s="64" customFormat="1" ht="15.75" x14ac:dyDescent="0.25">
      <c r="A12" s="61">
        <v>1</v>
      </c>
      <c r="B12" s="62" t="s">
        <v>193</v>
      </c>
      <c r="C12" s="63">
        <f>SUM(C14)</f>
        <v>12998987600</v>
      </c>
    </row>
    <row r="13" spans="1:3" s="64" customFormat="1" ht="15.75" x14ac:dyDescent="0.25">
      <c r="A13" s="65"/>
      <c r="B13" s="66"/>
      <c r="C13" s="67"/>
    </row>
    <row r="14" spans="1:3" s="64" customFormat="1" ht="15.75" x14ac:dyDescent="0.25">
      <c r="A14" s="61" t="s">
        <v>194</v>
      </c>
      <c r="B14" s="68" t="s">
        <v>96</v>
      </c>
      <c r="C14" s="63">
        <f>+C15</f>
        <v>12998987600</v>
      </c>
    </row>
    <row r="15" spans="1:3" s="64" customFormat="1" ht="15.75" x14ac:dyDescent="0.25">
      <c r="A15" s="61" t="s">
        <v>195</v>
      </c>
      <c r="B15" s="68" t="s">
        <v>196</v>
      </c>
      <c r="C15" s="63">
        <f>+C16</f>
        <v>12998987600</v>
      </c>
    </row>
    <row r="16" spans="1:3" s="64" customFormat="1" ht="15.75" x14ac:dyDescent="0.25">
      <c r="A16" s="69" t="s">
        <v>197</v>
      </c>
      <c r="B16" s="66" t="s">
        <v>198</v>
      </c>
      <c r="C16" s="67">
        <f>+C17</f>
        <v>12998987600</v>
      </c>
    </row>
    <row r="17" spans="1:3" s="64" customFormat="1" ht="15.75" x14ac:dyDescent="0.25">
      <c r="A17" s="69"/>
      <c r="B17" s="70" t="s">
        <v>199</v>
      </c>
      <c r="C17" s="71">
        <v>12998987600</v>
      </c>
    </row>
    <row r="18" spans="1:3" s="64" customFormat="1" ht="15.75" x14ac:dyDescent="0.25">
      <c r="A18" s="69"/>
      <c r="B18" s="66"/>
      <c r="C18" s="67"/>
    </row>
    <row r="19" spans="1:3" s="64" customFormat="1" ht="15.75" x14ac:dyDescent="0.25">
      <c r="A19" s="61" t="s">
        <v>200</v>
      </c>
      <c r="B19" s="68" t="s">
        <v>201</v>
      </c>
      <c r="C19" s="63">
        <f>+C20</f>
        <v>8905018471</v>
      </c>
    </row>
    <row r="20" spans="1:3" s="64" customFormat="1" ht="15.75" x14ac:dyDescent="0.25">
      <c r="A20" s="61" t="s">
        <v>202</v>
      </c>
      <c r="B20" s="68" t="s">
        <v>203</v>
      </c>
      <c r="C20" s="63">
        <f>+C21</f>
        <v>8905018471</v>
      </c>
    </row>
    <row r="21" spans="1:3" s="64" customFormat="1" ht="15.75" x14ac:dyDescent="0.25">
      <c r="A21" s="69" t="s">
        <v>204</v>
      </c>
      <c r="B21" s="66" t="s">
        <v>205</v>
      </c>
      <c r="C21" s="67">
        <v>8905018471</v>
      </c>
    </row>
    <row r="22" spans="1:3" s="64" customFormat="1" ht="15.75" x14ac:dyDescent="0.25">
      <c r="A22" s="72"/>
      <c r="B22" s="73"/>
      <c r="C22" s="74"/>
    </row>
    <row r="23" spans="1:3" s="64" customFormat="1" ht="16.5" thickBot="1" x14ac:dyDescent="0.3">
      <c r="A23" s="79"/>
      <c r="B23" s="80" t="s">
        <v>206</v>
      </c>
      <c r="C23" s="81">
        <f>C19+C12</f>
        <v>21904006071</v>
      </c>
    </row>
    <row r="24" spans="1:3" ht="15.75" thickTop="1" x14ac:dyDescent="0.25">
      <c r="A24" s="75"/>
      <c r="B24" s="76"/>
      <c r="C24" s="77"/>
    </row>
  </sheetData>
  <mergeCells count="5">
    <mergeCell ref="A1:C1"/>
    <mergeCell ref="B2:C2"/>
    <mergeCell ref="B4:C4"/>
    <mergeCell ref="B5:C5"/>
    <mergeCell ref="B7:C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011CE-F4B4-40ED-BCBE-E8576A236B2A}">
  <dimension ref="A1:J38"/>
  <sheetViews>
    <sheetView workbookViewId="0">
      <selection sqref="A1:D21"/>
    </sheetView>
  </sheetViews>
  <sheetFormatPr baseColWidth="10" defaultRowHeight="15" x14ac:dyDescent="0.25"/>
  <cols>
    <col min="1" max="1" width="10.28515625" style="123" customWidth="1"/>
    <col min="2" max="2" width="30.42578125" style="120" customWidth="1"/>
    <col min="3" max="3" width="18.28515625" style="121" bestFit="1" customWidth="1"/>
    <col min="4" max="4" width="64.7109375" style="82" customWidth="1"/>
    <col min="5" max="16384" width="11.42578125" style="82"/>
  </cols>
  <sheetData>
    <row r="1" spans="1:4" ht="15.75" x14ac:dyDescent="0.25">
      <c r="A1" s="307"/>
      <c r="B1" s="307"/>
      <c r="C1" s="307"/>
      <c r="D1" s="307"/>
    </row>
    <row r="2" spans="1:4" ht="15.75" x14ac:dyDescent="0.25">
      <c r="A2" s="83"/>
      <c r="B2" s="83"/>
      <c r="C2" s="308" t="s">
        <v>208</v>
      </c>
      <c r="D2" s="308"/>
    </row>
    <row r="3" spans="1:4" s="86" customFormat="1" ht="15.75" x14ac:dyDescent="0.25">
      <c r="A3" s="84"/>
      <c r="B3" s="85"/>
      <c r="C3" s="308" t="s">
        <v>215</v>
      </c>
      <c r="D3" s="308"/>
    </row>
    <row r="4" spans="1:4" s="86" customFormat="1" ht="15.75" x14ac:dyDescent="0.25">
      <c r="A4" s="87"/>
      <c r="B4" s="85"/>
      <c r="C4" s="308" t="s">
        <v>209</v>
      </c>
      <c r="D4" s="308"/>
    </row>
    <row r="5" spans="1:4" ht="15.75" x14ac:dyDescent="0.25">
      <c r="A5" s="88"/>
      <c r="B5" s="89"/>
      <c r="C5" s="309"/>
      <c r="D5" s="309"/>
    </row>
    <row r="6" spans="1:4" ht="15.75" x14ac:dyDescent="0.25">
      <c r="A6" s="90"/>
      <c r="B6" s="91"/>
      <c r="C6" s="91"/>
      <c r="D6" s="92"/>
    </row>
    <row r="7" spans="1:4" s="93" customFormat="1" ht="15.75" x14ac:dyDescent="0.25">
      <c r="A7" s="267" t="s">
        <v>210</v>
      </c>
      <c r="B7" s="268" t="s">
        <v>211</v>
      </c>
      <c r="C7" s="269" t="s">
        <v>212</v>
      </c>
      <c r="D7" s="270" t="s">
        <v>213</v>
      </c>
    </row>
    <row r="8" spans="1:4" ht="15.75" x14ac:dyDescent="0.25">
      <c r="A8" s="94"/>
      <c r="B8" s="95"/>
      <c r="C8" s="96"/>
      <c r="D8" s="97"/>
    </row>
    <row r="9" spans="1:4" ht="17.25" customHeight="1" x14ac:dyDescent="0.25">
      <c r="A9" s="271" t="s">
        <v>145</v>
      </c>
      <c r="B9" s="272" t="s">
        <v>193</v>
      </c>
      <c r="C9" s="273">
        <f>+C10</f>
        <v>12998987600</v>
      </c>
      <c r="D9" s="98"/>
    </row>
    <row r="10" spans="1:4" s="86" customFormat="1" ht="124.5" customHeight="1" x14ac:dyDescent="0.25">
      <c r="A10" s="277" t="s">
        <v>197</v>
      </c>
      <c r="B10" s="278" t="s">
        <v>198</v>
      </c>
      <c r="C10" s="279">
        <v>12998987600</v>
      </c>
      <c r="D10" s="280" t="s">
        <v>334</v>
      </c>
    </row>
    <row r="11" spans="1:4" ht="18.75" customHeight="1" x14ac:dyDescent="0.25">
      <c r="A11" s="271" t="s">
        <v>214</v>
      </c>
      <c r="B11" s="272" t="s">
        <v>201</v>
      </c>
      <c r="C11" s="274">
        <f>SUM(C12:C12)</f>
        <v>8905018471</v>
      </c>
      <c r="D11" s="99"/>
    </row>
    <row r="12" spans="1:4" s="86" customFormat="1" ht="63.75" customHeight="1" x14ac:dyDescent="0.25">
      <c r="A12" s="94" t="s">
        <v>204</v>
      </c>
      <c r="B12" s="275" t="s">
        <v>205</v>
      </c>
      <c r="C12" s="96">
        <f>+INGRESOS!C21</f>
        <v>8905018471</v>
      </c>
      <c r="D12" s="276" t="s">
        <v>216</v>
      </c>
    </row>
    <row r="13" spans="1:4" s="86" customFormat="1" x14ac:dyDescent="0.25">
      <c r="A13" s="124" t="s">
        <v>206</v>
      </c>
      <c r="B13" s="125"/>
      <c r="C13" s="263">
        <f>C11+C9</f>
        <v>21904006071</v>
      </c>
      <c r="D13" s="126"/>
    </row>
    <row r="14" spans="1:4" s="104" customFormat="1" ht="15.75" x14ac:dyDescent="0.25">
      <c r="A14" s="100"/>
      <c r="B14" s="101"/>
      <c r="C14" s="102"/>
      <c r="D14" s="103"/>
    </row>
    <row r="15" spans="1:4" s="106" customFormat="1" ht="15.75" x14ac:dyDescent="0.25">
      <c r="A15" s="100"/>
      <c r="B15" s="101"/>
      <c r="C15" s="102"/>
      <c r="D15" s="105"/>
    </row>
    <row r="16" spans="1:4" s="106" customFormat="1" x14ac:dyDescent="0.25">
      <c r="A16" s="107"/>
      <c r="B16" s="108"/>
      <c r="C16" s="109"/>
      <c r="D16" s="110"/>
    </row>
    <row r="17" spans="1:10" s="106" customFormat="1" x14ac:dyDescent="0.25">
      <c r="A17" s="111"/>
      <c r="B17" s="112"/>
      <c r="C17" s="113"/>
      <c r="D17" s="114"/>
    </row>
    <row r="18" spans="1:10" s="106" customFormat="1" x14ac:dyDescent="0.25">
      <c r="A18" s="111"/>
      <c r="B18" s="112"/>
      <c r="C18" s="113"/>
      <c r="D18" s="114"/>
    </row>
    <row r="19" spans="1:10" s="106" customFormat="1" x14ac:dyDescent="0.25">
      <c r="A19" s="305" t="s">
        <v>328</v>
      </c>
      <c r="B19" s="305"/>
      <c r="C19" s="264" t="s">
        <v>333</v>
      </c>
      <c r="D19" s="264"/>
      <c r="E19" s="224"/>
      <c r="F19" s="224"/>
      <c r="G19" s="224"/>
      <c r="H19" s="265"/>
      <c r="I19" s="265"/>
      <c r="J19" s="265"/>
    </row>
    <row r="20" spans="1:10" s="106" customFormat="1" x14ac:dyDescent="0.25">
      <c r="A20" s="306" t="s">
        <v>329</v>
      </c>
      <c r="B20" s="306"/>
      <c r="C20" s="264" t="s">
        <v>331</v>
      </c>
      <c r="D20" s="264"/>
      <c r="E20" s="264"/>
      <c r="F20" s="264"/>
      <c r="G20" s="224"/>
      <c r="H20" s="266"/>
      <c r="I20" s="266"/>
      <c r="J20" s="266"/>
    </row>
    <row r="21" spans="1:10" s="106" customFormat="1" x14ac:dyDescent="0.25">
      <c r="A21" s="306" t="s">
        <v>330</v>
      </c>
      <c r="B21" s="306"/>
      <c r="C21" s="264" t="s">
        <v>332</v>
      </c>
      <c r="D21" s="264"/>
      <c r="E21" s="264"/>
      <c r="F21" s="264"/>
      <c r="G21" s="224"/>
      <c r="H21" s="266"/>
      <c r="I21" s="266"/>
      <c r="J21" s="266"/>
    </row>
    <row r="22" spans="1:10" s="106" customFormat="1" x14ac:dyDescent="0.25">
      <c r="A22" s="115"/>
      <c r="B22" s="116"/>
      <c r="C22" s="118"/>
      <c r="D22" s="117"/>
    </row>
    <row r="23" spans="1:10" s="106" customFormat="1" x14ac:dyDescent="0.25">
      <c r="A23" s="115"/>
      <c r="B23" s="116"/>
      <c r="C23" s="118"/>
      <c r="D23" s="117"/>
    </row>
    <row r="24" spans="1:10" s="106" customFormat="1" x14ac:dyDescent="0.25">
      <c r="A24" s="115"/>
      <c r="B24" s="116"/>
      <c r="C24" s="118"/>
      <c r="D24" s="117"/>
    </row>
    <row r="25" spans="1:10" s="106" customFormat="1" x14ac:dyDescent="0.25">
      <c r="A25" s="115"/>
      <c r="B25" s="116"/>
      <c r="C25" s="118"/>
      <c r="D25" s="117"/>
    </row>
    <row r="26" spans="1:10" s="106" customFormat="1" x14ac:dyDescent="0.25">
      <c r="A26" s="115"/>
      <c r="B26" s="116"/>
      <c r="C26" s="118"/>
      <c r="D26" s="117"/>
    </row>
    <row r="27" spans="1:10" s="106" customFormat="1" x14ac:dyDescent="0.25">
      <c r="A27" s="115"/>
      <c r="B27" s="116"/>
      <c r="C27" s="118"/>
      <c r="D27" s="117"/>
    </row>
    <row r="28" spans="1:10" s="106" customFormat="1" x14ac:dyDescent="0.25">
      <c r="A28" s="115"/>
      <c r="B28" s="116"/>
      <c r="C28" s="118"/>
      <c r="D28" s="117"/>
    </row>
    <row r="29" spans="1:10" s="106" customFormat="1" x14ac:dyDescent="0.25">
      <c r="A29" s="115"/>
      <c r="B29" s="116"/>
      <c r="C29" s="118"/>
      <c r="D29" s="117"/>
    </row>
    <row r="30" spans="1:10" s="106" customFormat="1" x14ac:dyDescent="0.25">
      <c r="A30" s="115"/>
      <c r="B30" s="116"/>
      <c r="C30" s="118"/>
      <c r="D30" s="117"/>
    </row>
    <row r="31" spans="1:10" s="106" customFormat="1" x14ac:dyDescent="0.25">
      <c r="A31" s="115"/>
      <c r="B31" s="116"/>
      <c r="C31" s="118"/>
      <c r="D31" s="117"/>
    </row>
    <row r="32" spans="1:10" s="106" customFormat="1" x14ac:dyDescent="0.25">
      <c r="A32" s="115"/>
      <c r="B32" s="116"/>
      <c r="C32" s="118"/>
      <c r="D32" s="117"/>
    </row>
    <row r="33" spans="1:4" x14ac:dyDescent="0.25">
      <c r="A33" s="119"/>
      <c r="D33" s="122"/>
    </row>
    <row r="34" spans="1:4" x14ac:dyDescent="0.25">
      <c r="A34" s="119"/>
      <c r="D34" s="122"/>
    </row>
    <row r="35" spans="1:4" x14ac:dyDescent="0.25">
      <c r="A35" s="119"/>
      <c r="D35" s="122"/>
    </row>
    <row r="36" spans="1:4" x14ac:dyDescent="0.25">
      <c r="A36" s="119"/>
      <c r="D36" s="122"/>
    </row>
    <row r="37" spans="1:4" x14ac:dyDescent="0.25">
      <c r="D37" s="122"/>
    </row>
    <row r="38" spans="1:4" x14ac:dyDescent="0.25">
      <c r="D38" s="120"/>
    </row>
  </sheetData>
  <mergeCells count="8">
    <mergeCell ref="A19:B19"/>
    <mergeCell ref="A20:B20"/>
    <mergeCell ref="A21:B21"/>
    <mergeCell ref="A1:D1"/>
    <mergeCell ref="C2:D2"/>
    <mergeCell ref="C3:D3"/>
    <mergeCell ref="C4:D4"/>
    <mergeCell ref="C5:D5"/>
  </mergeCells>
  <dataValidations count="2">
    <dataValidation type="textLength" operator="equal" allowBlank="1" showInputMessage="1" showErrorMessage="1" errorTitle="Subpartida" error="Incluir un máximo de 5 número enteros. Ejemplo: 10304" promptTitle="Subpartida" prompt="Incluir un máximo de 5 número enteros. Ejemplo: 10304" sqref="A14:A16 A12" xr:uid="{F7DAA148-AB56-4843-8997-AAB46F40E10D}">
      <formula1>5</formula1>
    </dataValidation>
    <dataValidation type="whole" allowBlank="1" showInputMessage="1" showErrorMessage="1" errorTitle="Monto Estimado" error="Solo Ingresar números enteros" promptTitle="Monto Estimado" prompt="Solo Ingresar números enteros" sqref="C14:C16" xr:uid="{88D0FD06-ABFD-47F6-90F4-D6470E29637D}">
      <formula1>0</formula1>
      <formula2>99999999999</formula2>
    </dataValidation>
  </dataValidations>
  <printOptions horizontalCentered="1" verticalCentered="1"/>
  <pageMargins left="0.11811023622047245" right="0" top="0.74803149606299213" bottom="0.74803149606299213" header="0.31496062992125984" footer="0.31496062992125984"/>
  <pageSetup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EBC0B-5A6F-4EC7-B78B-550C87126FE5}">
  <dimension ref="A1:G171"/>
  <sheetViews>
    <sheetView zoomScale="130" zoomScaleNormal="130" workbookViewId="0">
      <selection activeCell="J15" sqref="J15"/>
    </sheetView>
  </sheetViews>
  <sheetFormatPr baseColWidth="10" defaultRowHeight="15" x14ac:dyDescent="0.25"/>
  <cols>
    <col min="1" max="1" width="8.28515625" style="3" customWidth="1"/>
    <col min="2" max="2" width="8.7109375" style="3" customWidth="1"/>
    <col min="3" max="3" width="35.140625" customWidth="1"/>
    <col min="4" max="4" width="14.7109375" customWidth="1"/>
    <col min="5" max="5" width="14" customWidth="1"/>
    <col min="6" max="6" width="13.85546875" style="2" customWidth="1"/>
    <col min="7" max="7" width="15.5703125" customWidth="1"/>
  </cols>
  <sheetData>
    <row r="1" spans="1:7" x14ac:dyDescent="0.25">
      <c r="A1" s="310"/>
      <c r="B1" s="310"/>
      <c r="C1" s="310"/>
      <c r="D1" s="310"/>
      <c r="E1" s="310"/>
      <c r="F1" s="310"/>
      <c r="G1" s="310"/>
    </row>
    <row r="2" spans="1:7" x14ac:dyDescent="0.25">
      <c r="C2" s="320" t="s">
        <v>240</v>
      </c>
      <c r="D2" s="320"/>
      <c r="E2" s="320"/>
      <c r="F2" s="320"/>
      <c r="G2" s="320"/>
    </row>
    <row r="3" spans="1:7" x14ac:dyDescent="0.25">
      <c r="A3" s="311"/>
      <c r="B3" s="311"/>
      <c r="C3" s="311"/>
      <c r="D3" s="311"/>
      <c r="E3" s="311"/>
      <c r="F3" s="311"/>
      <c r="G3" s="311"/>
    </row>
    <row r="4" spans="1:7" ht="14.25" customHeight="1" x14ac:dyDescent="0.25">
      <c r="A4" s="156"/>
      <c r="B4" s="156"/>
      <c r="C4" s="311" t="s">
        <v>0</v>
      </c>
      <c r="D4" s="311"/>
      <c r="E4" s="311"/>
      <c r="F4" s="311"/>
      <c r="G4" s="311"/>
    </row>
    <row r="5" spans="1:7" ht="14.25" customHeight="1" x14ac:dyDescent="0.25">
      <c r="A5" s="156"/>
      <c r="B5" s="156"/>
      <c r="C5" s="312" t="s">
        <v>70</v>
      </c>
      <c r="D5" s="312"/>
      <c r="E5" s="312"/>
      <c r="F5" s="312"/>
      <c r="G5" s="312"/>
    </row>
    <row r="6" spans="1:7" ht="11.25" customHeight="1" x14ac:dyDescent="0.25">
      <c r="A6" s="156"/>
      <c r="B6" s="156"/>
      <c r="C6" s="7"/>
      <c r="D6" s="7"/>
      <c r="E6" s="7"/>
      <c r="F6" s="8"/>
      <c r="G6" s="7"/>
    </row>
    <row r="7" spans="1:7" ht="14.25" customHeight="1" x14ac:dyDescent="0.25">
      <c r="A7" s="156"/>
      <c r="B7" s="156"/>
      <c r="C7" s="311" t="s">
        <v>71</v>
      </c>
      <c r="D7" s="311"/>
      <c r="E7" s="311"/>
      <c r="F7" s="311"/>
      <c r="G7" s="311"/>
    </row>
    <row r="8" spans="1:7" x14ac:dyDescent="0.25">
      <c r="A8" s="156"/>
      <c r="B8" s="156"/>
      <c r="C8" s="156"/>
      <c r="D8" s="156"/>
      <c r="E8" s="156"/>
      <c r="F8" s="156"/>
      <c r="G8" s="156"/>
    </row>
    <row r="9" spans="1:7" s="16" customFormat="1" x14ac:dyDescent="0.25">
      <c r="A9" s="316" t="s">
        <v>325</v>
      </c>
      <c r="B9" s="314" t="s">
        <v>326</v>
      </c>
      <c r="C9" s="314" t="s">
        <v>186</v>
      </c>
      <c r="D9" s="313" t="s">
        <v>75</v>
      </c>
      <c r="E9" s="313"/>
      <c r="F9" s="313"/>
      <c r="G9" s="318" t="s">
        <v>2</v>
      </c>
    </row>
    <row r="10" spans="1:7" s="16" customFormat="1" ht="35.25" customHeight="1" x14ac:dyDescent="0.25">
      <c r="A10" s="317"/>
      <c r="B10" s="315"/>
      <c r="C10" s="315"/>
      <c r="D10" s="157" t="s">
        <v>72</v>
      </c>
      <c r="E10" s="157" t="s">
        <v>74</v>
      </c>
      <c r="F10" s="157" t="s">
        <v>73</v>
      </c>
      <c r="G10" s="319"/>
    </row>
    <row r="11" spans="1:7" s="16" customFormat="1" x14ac:dyDescent="0.25">
      <c r="A11" s="42"/>
      <c r="B11" s="43"/>
      <c r="C11" s="43"/>
      <c r="D11" s="43"/>
      <c r="E11" s="43"/>
      <c r="F11" s="43"/>
      <c r="G11" s="44"/>
    </row>
    <row r="12" spans="1:7" s="17" customFormat="1" x14ac:dyDescent="0.25">
      <c r="A12" s="37" t="s">
        <v>173</v>
      </c>
      <c r="B12" s="19">
        <v>0</v>
      </c>
      <c r="C12" s="20" t="s">
        <v>101</v>
      </c>
      <c r="D12" s="21">
        <f>SUM(D13+D17+D22+D28+D34)</f>
        <v>2291466669</v>
      </c>
      <c r="E12" s="21">
        <f t="shared" ref="E12:G12" si="0">SUM(E13+E17+E22+E28+E34)</f>
        <v>4053357510</v>
      </c>
      <c r="F12" s="21">
        <f t="shared" si="0"/>
        <v>465475953</v>
      </c>
      <c r="G12" s="38">
        <f t="shared" si="0"/>
        <v>6810300132</v>
      </c>
    </row>
    <row r="13" spans="1:7" s="17" customFormat="1" x14ac:dyDescent="0.25">
      <c r="A13" s="37" t="s">
        <v>175</v>
      </c>
      <c r="B13" s="9" t="s">
        <v>137</v>
      </c>
      <c r="C13" s="10" t="s">
        <v>104</v>
      </c>
      <c r="D13" s="21">
        <f>SUM(D14:D16)</f>
        <v>788410161</v>
      </c>
      <c r="E13" s="21">
        <f t="shared" ref="E13:G13" si="1">SUM(E14:E16)</f>
        <v>1475186431</v>
      </c>
      <c r="F13" s="21">
        <f t="shared" si="1"/>
        <v>157629737</v>
      </c>
      <c r="G13" s="38">
        <f t="shared" si="1"/>
        <v>2421226329</v>
      </c>
    </row>
    <row r="14" spans="1:7" s="17" customFormat="1" x14ac:dyDescent="0.25">
      <c r="A14" s="39" t="s">
        <v>175</v>
      </c>
      <c r="B14" s="11" t="s">
        <v>3</v>
      </c>
      <c r="C14" s="12" t="s">
        <v>105</v>
      </c>
      <c r="D14" s="18">
        <v>747124900</v>
      </c>
      <c r="E14" s="18">
        <v>1109186992</v>
      </c>
      <c r="F14" s="18">
        <v>154629737</v>
      </c>
      <c r="G14" s="40">
        <f>SUM(D14+E14+F14)</f>
        <v>2010941629</v>
      </c>
    </row>
    <row r="15" spans="1:7" s="17" customFormat="1" x14ac:dyDescent="0.25">
      <c r="A15" s="39" t="s">
        <v>175</v>
      </c>
      <c r="B15" s="11" t="s">
        <v>103</v>
      </c>
      <c r="C15" s="12" t="s">
        <v>106</v>
      </c>
      <c r="D15" s="18">
        <v>21285261</v>
      </c>
      <c r="E15" s="18">
        <v>320999439</v>
      </c>
      <c r="F15" s="18">
        <v>3000000</v>
      </c>
      <c r="G15" s="40">
        <f t="shared" ref="G15:G80" si="2">SUM(D15+E15+F15)</f>
        <v>345284700</v>
      </c>
    </row>
    <row r="16" spans="1:7" s="17" customFormat="1" x14ac:dyDescent="0.25">
      <c r="A16" s="39" t="s">
        <v>175</v>
      </c>
      <c r="B16" s="11" t="s">
        <v>119</v>
      </c>
      <c r="C16" s="12" t="s">
        <v>107</v>
      </c>
      <c r="D16" s="18">
        <v>20000000</v>
      </c>
      <c r="E16" s="18">
        <v>45000000</v>
      </c>
      <c r="F16" s="18"/>
      <c r="G16" s="40">
        <f t="shared" si="2"/>
        <v>65000000</v>
      </c>
    </row>
    <row r="17" spans="1:7" s="17" customFormat="1" x14ac:dyDescent="0.25">
      <c r="A17" s="37" t="s">
        <v>175</v>
      </c>
      <c r="B17" s="13" t="s">
        <v>138</v>
      </c>
      <c r="C17" s="14" t="s">
        <v>108</v>
      </c>
      <c r="D17" s="21">
        <f>SUM(D18:D21)</f>
        <v>28000000</v>
      </c>
      <c r="E17" s="21">
        <f t="shared" ref="E17:G17" si="3">SUM(E18:E21)</f>
        <v>30034036</v>
      </c>
      <c r="F17" s="21">
        <f t="shared" si="3"/>
        <v>1000000</v>
      </c>
      <c r="G17" s="38">
        <f t="shared" si="3"/>
        <v>59034036</v>
      </c>
    </row>
    <row r="18" spans="1:7" s="17" customFormat="1" x14ac:dyDescent="0.25">
      <c r="A18" s="39" t="s">
        <v>175</v>
      </c>
      <c r="B18" s="11" t="s">
        <v>120</v>
      </c>
      <c r="C18" s="12" t="s">
        <v>109</v>
      </c>
      <c r="D18" s="18">
        <v>15000000</v>
      </c>
      <c r="E18" s="18">
        <v>4000000</v>
      </c>
      <c r="F18" s="18">
        <v>1000000</v>
      </c>
      <c r="G18" s="40">
        <f t="shared" si="2"/>
        <v>20000000</v>
      </c>
    </row>
    <row r="19" spans="1:7" s="17" customFormat="1" x14ac:dyDescent="0.25">
      <c r="A19" s="39" t="s">
        <v>175</v>
      </c>
      <c r="B19" s="11" t="s">
        <v>121</v>
      </c>
      <c r="C19" s="12" t="s">
        <v>110</v>
      </c>
      <c r="D19" s="18">
        <v>3000000</v>
      </c>
      <c r="E19" s="18">
        <v>3000000</v>
      </c>
      <c r="F19" s="18"/>
      <c r="G19" s="40">
        <f t="shared" si="2"/>
        <v>6000000</v>
      </c>
    </row>
    <row r="20" spans="1:7" s="17" customFormat="1" x14ac:dyDescent="0.25">
      <c r="A20" s="39" t="s">
        <v>175</v>
      </c>
      <c r="B20" s="11" t="s">
        <v>122</v>
      </c>
      <c r="C20" s="12" t="s">
        <v>111</v>
      </c>
      <c r="D20" s="18"/>
      <c r="E20" s="18">
        <v>23034036</v>
      </c>
      <c r="F20" s="18"/>
      <c r="G20" s="40">
        <f t="shared" si="2"/>
        <v>23034036</v>
      </c>
    </row>
    <row r="21" spans="1:7" s="17" customFormat="1" x14ac:dyDescent="0.25">
      <c r="A21" s="39" t="s">
        <v>175</v>
      </c>
      <c r="B21" s="11" t="s">
        <v>123</v>
      </c>
      <c r="C21" s="12" t="s">
        <v>112</v>
      </c>
      <c r="D21" s="18">
        <v>10000000</v>
      </c>
      <c r="E21" s="18"/>
      <c r="F21" s="18"/>
      <c r="G21" s="40">
        <f t="shared" si="2"/>
        <v>10000000</v>
      </c>
    </row>
    <row r="22" spans="1:7" s="17" customFormat="1" x14ac:dyDescent="0.25">
      <c r="A22" s="37" t="s">
        <v>175</v>
      </c>
      <c r="B22" s="13" t="s">
        <v>139</v>
      </c>
      <c r="C22" s="14" t="s">
        <v>113</v>
      </c>
      <c r="D22" s="21">
        <f>SUM(D23:D27)</f>
        <v>956556898</v>
      </c>
      <c r="E22" s="21">
        <f t="shared" ref="E22:G22" si="4">SUM(E23:E27)</f>
        <v>1699448886</v>
      </c>
      <c r="F22" s="21">
        <f t="shared" si="4"/>
        <v>205604221</v>
      </c>
      <c r="G22" s="38">
        <f t="shared" si="4"/>
        <v>2861610005</v>
      </c>
    </row>
    <row r="23" spans="1:7" s="17" customFormat="1" x14ac:dyDescent="0.25">
      <c r="A23" s="39" t="s">
        <v>175</v>
      </c>
      <c r="B23" s="11" t="s">
        <v>102</v>
      </c>
      <c r="C23" s="12" t="s">
        <v>114</v>
      </c>
      <c r="D23" s="18">
        <v>253641854</v>
      </c>
      <c r="E23" s="18">
        <v>304428183</v>
      </c>
      <c r="F23" s="18">
        <v>41011584</v>
      </c>
      <c r="G23" s="40">
        <f t="shared" si="2"/>
        <v>599081621</v>
      </c>
    </row>
    <row r="24" spans="1:7" s="17" customFormat="1" x14ac:dyDescent="0.25">
      <c r="A24" s="39" t="s">
        <v>175</v>
      </c>
      <c r="B24" s="11" t="s">
        <v>124</v>
      </c>
      <c r="C24" s="12" t="s">
        <v>142</v>
      </c>
      <c r="D24" s="18">
        <v>349076534</v>
      </c>
      <c r="E24" s="18">
        <v>725316233</v>
      </c>
      <c r="F24" s="18">
        <v>84354214</v>
      </c>
      <c r="G24" s="40">
        <f t="shared" si="2"/>
        <v>1158746981</v>
      </c>
    </row>
    <row r="25" spans="1:7" s="17" customFormat="1" x14ac:dyDescent="0.25">
      <c r="A25" s="39" t="s">
        <v>175</v>
      </c>
      <c r="B25" s="11" t="s">
        <v>125</v>
      </c>
      <c r="C25" s="12" t="s">
        <v>115</v>
      </c>
      <c r="D25" s="18">
        <v>131984910</v>
      </c>
      <c r="E25" s="18">
        <v>242464777</v>
      </c>
      <c r="F25" s="18">
        <v>27860940</v>
      </c>
      <c r="G25" s="40">
        <f t="shared" si="2"/>
        <v>402310627</v>
      </c>
    </row>
    <row r="26" spans="1:7" s="17" customFormat="1" x14ac:dyDescent="0.25">
      <c r="A26" s="39" t="s">
        <v>175</v>
      </c>
      <c r="B26" s="11" t="s">
        <v>126</v>
      </c>
      <c r="C26" s="12" t="s">
        <v>116</v>
      </c>
      <c r="D26" s="18">
        <v>123424414</v>
      </c>
      <c r="E26" s="18">
        <v>224085393</v>
      </c>
      <c r="F26" s="18">
        <v>25732650</v>
      </c>
      <c r="G26" s="40">
        <f t="shared" si="2"/>
        <v>373242457</v>
      </c>
    </row>
    <row r="27" spans="1:7" s="17" customFormat="1" x14ac:dyDescent="0.25">
      <c r="A27" s="39" t="s">
        <v>175</v>
      </c>
      <c r="B27" s="11" t="s">
        <v>127</v>
      </c>
      <c r="C27" s="12" t="s">
        <v>117</v>
      </c>
      <c r="D27" s="18">
        <v>98429186</v>
      </c>
      <c r="E27" s="18">
        <v>203154300</v>
      </c>
      <c r="F27" s="18">
        <v>26644833</v>
      </c>
      <c r="G27" s="40">
        <f t="shared" si="2"/>
        <v>328228319</v>
      </c>
    </row>
    <row r="28" spans="1:7" s="17" customFormat="1" x14ac:dyDescent="0.25">
      <c r="A28" s="37" t="s">
        <v>174</v>
      </c>
      <c r="B28" s="9" t="s">
        <v>140</v>
      </c>
      <c r="C28" s="15" t="s">
        <v>151</v>
      </c>
      <c r="D28" s="21">
        <f>SUM(D29:D33)</f>
        <v>268334877</v>
      </c>
      <c r="E28" s="21">
        <f t="shared" ref="E28:G28" si="5">SUM(E29:E33)</f>
        <v>489326001</v>
      </c>
      <c r="F28" s="21">
        <f t="shared" si="5"/>
        <v>56278282</v>
      </c>
      <c r="G28" s="38">
        <f t="shared" si="5"/>
        <v>813939160</v>
      </c>
    </row>
    <row r="29" spans="1:7" s="17" customFormat="1" x14ac:dyDescent="0.25">
      <c r="A29" s="39" t="s">
        <v>174</v>
      </c>
      <c r="B29" s="11" t="s">
        <v>128</v>
      </c>
      <c r="C29" s="12" t="s">
        <v>118</v>
      </c>
      <c r="D29" s="18">
        <v>148184932</v>
      </c>
      <c r="E29" s="18">
        <v>270224806</v>
      </c>
      <c r="F29" s="18">
        <v>31203304</v>
      </c>
      <c r="G29" s="40">
        <f t="shared" si="2"/>
        <v>449613042</v>
      </c>
    </row>
    <row r="30" spans="1:7" s="17" customFormat="1" x14ac:dyDescent="0.25">
      <c r="A30" s="39" t="s">
        <v>174</v>
      </c>
      <c r="B30" s="11" t="s">
        <v>129</v>
      </c>
      <c r="C30" s="12" t="s">
        <v>148</v>
      </c>
      <c r="D30" s="18">
        <v>8009996</v>
      </c>
      <c r="E30" s="18">
        <v>14606746</v>
      </c>
      <c r="F30" s="18">
        <v>1671665</v>
      </c>
      <c r="G30" s="40">
        <f t="shared" si="2"/>
        <v>24288407</v>
      </c>
    </row>
    <row r="31" spans="1:7" s="17" customFormat="1" x14ac:dyDescent="0.25">
      <c r="A31" s="39" t="s">
        <v>174</v>
      </c>
      <c r="B31" s="11" t="s">
        <v>130</v>
      </c>
      <c r="C31" s="12" t="s">
        <v>149</v>
      </c>
      <c r="D31" s="18">
        <v>24029989</v>
      </c>
      <c r="E31" s="18">
        <v>43820239</v>
      </c>
      <c r="F31" s="18">
        <v>5014996</v>
      </c>
      <c r="G31" s="40">
        <f t="shared" si="2"/>
        <v>72865224</v>
      </c>
    </row>
    <row r="32" spans="1:7" s="17" customFormat="1" x14ac:dyDescent="0.25">
      <c r="A32" s="39" t="s">
        <v>174</v>
      </c>
      <c r="B32" s="11" t="s">
        <v>131</v>
      </c>
      <c r="C32" s="12" t="s">
        <v>150</v>
      </c>
      <c r="D32" s="18">
        <v>80099964</v>
      </c>
      <c r="E32" s="18">
        <v>146067464</v>
      </c>
      <c r="F32" s="18">
        <v>16716651</v>
      </c>
      <c r="G32" s="40">
        <f t="shared" si="2"/>
        <v>242884079</v>
      </c>
    </row>
    <row r="33" spans="1:7" s="17" customFormat="1" x14ac:dyDescent="0.25">
      <c r="A33" s="39" t="s">
        <v>174</v>
      </c>
      <c r="B33" s="11" t="s">
        <v>132</v>
      </c>
      <c r="C33" s="12" t="s">
        <v>152</v>
      </c>
      <c r="D33" s="18">
        <v>8009996</v>
      </c>
      <c r="E33" s="18">
        <v>14606746</v>
      </c>
      <c r="F33" s="18">
        <v>1671666</v>
      </c>
      <c r="G33" s="40">
        <f t="shared" si="2"/>
        <v>24288408</v>
      </c>
    </row>
    <row r="34" spans="1:7" s="17" customFormat="1" x14ac:dyDescent="0.25">
      <c r="A34" s="37" t="s">
        <v>174</v>
      </c>
      <c r="B34" s="13" t="s">
        <v>141</v>
      </c>
      <c r="C34" s="14" t="s">
        <v>153</v>
      </c>
      <c r="D34" s="21">
        <f>SUM(D35:D38)</f>
        <v>250164733</v>
      </c>
      <c r="E34" s="21">
        <f t="shared" ref="E34:G34" si="6">SUM(E35:E38)</f>
        <v>359362156</v>
      </c>
      <c r="F34" s="21">
        <f t="shared" si="6"/>
        <v>44963713</v>
      </c>
      <c r="G34" s="38">
        <f t="shared" si="6"/>
        <v>654490602</v>
      </c>
    </row>
    <row r="35" spans="1:7" s="17" customFormat="1" x14ac:dyDescent="0.25">
      <c r="A35" s="39" t="s">
        <v>174</v>
      </c>
      <c r="B35" s="11" t="s">
        <v>133</v>
      </c>
      <c r="C35" s="12" t="s">
        <v>154</v>
      </c>
      <c r="D35" s="18">
        <v>81381563</v>
      </c>
      <c r="E35" s="18">
        <v>148201341</v>
      </c>
      <c r="F35" s="18">
        <v>16933317</v>
      </c>
      <c r="G35" s="40">
        <f t="shared" si="2"/>
        <v>246516221</v>
      </c>
    </row>
    <row r="36" spans="1:7" s="16" customFormat="1" x14ac:dyDescent="0.25">
      <c r="A36" s="39" t="s">
        <v>174</v>
      </c>
      <c r="B36" s="11" t="s">
        <v>134</v>
      </c>
      <c r="C36" s="12" t="s">
        <v>155</v>
      </c>
      <c r="D36" s="18">
        <v>24029989</v>
      </c>
      <c r="E36" s="18">
        <v>43760239</v>
      </c>
      <c r="F36" s="18">
        <v>4999996</v>
      </c>
      <c r="G36" s="40">
        <f t="shared" si="2"/>
        <v>72790224</v>
      </c>
    </row>
    <row r="37" spans="1:7" s="16" customFormat="1" x14ac:dyDescent="0.25">
      <c r="A37" s="39" t="s">
        <v>174</v>
      </c>
      <c r="B37" s="11" t="s">
        <v>135</v>
      </c>
      <c r="C37" s="12" t="s">
        <v>156</v>
      </c>
      <c r="D37" s="18">
        <v>48059979</v>
      </c>
      <c r="E37" s="18">
        <v>87520477</v>
      </c>
      <c r="F37" s="18">
        <v>9999989</v>
      </c>
      <c r="G37" s="40">
        <f t="shared" si="2"/>
        <v>145580445</v>
      </c>
    </row>
    <row r="38" spans="1:7" s="1" customFormat="1" x14ac:dyDescent="0.25">
      <c r="A38" s="39" t="s">
        <v>174</v>
      </c>
      <c r="B38" s="11" t="s">
        <v>136</v>
      </c>
      <c r="C38" s="12" t="s">
        <v>157</v>
      </c>
      <c r="D38" s="18">
        <v>96693202</v>
      </c>
      <c r="E38" s="18">
        <v>79880099</v>
      </c>
      <c r="F38" s="18">
        <v>13030411</v>
      </c>
      <c r="G38" s="40">
        <f t="shared" si="2"/>
        <v>189603712</v>
      </c>
    </row>
    <row r="39" spans="1:7" s="1" customFormat="1" x14ac:dyDescent="0.25">
      <c r="A39" s="39"/>
      <c r="B39" s="11"/>
      <c r="C39" s="12"/>
      <c r="D39" s="18"/>
      <c r="E39" s="18"/>
      <c r="F39" s="18"/>
      <c r="G39" s="40"/>
    </row>
    <row r="40" spans="1:7" s="1" customFormat="1" x14ac:dyDescent="0.25">
      <c r="A40" s="37" t="s">
        <v>176</v>
      </c>
      <c r="B40" s="19" t="s">
        <v>145</v>
      </c>
      <c r="C40" s="20" t="s">
        <v>146</v>
      </c>
      <c r="D40" s="21">
        <f>SUM(D41+D47+D53+D59+D66+D71+D73+D76+D82+D84)</f>
        <v>3071950864</v>
      </c>
      <c r="E40" s="21">
        <f t="shared" ref="E40:G40" si="7">SUM(E41+E47+E53+E59+E66+E71+E73+E76+E82+E84)</f>
        <v>1672545110</v>
      </c>
      <c r="F40" s="21">
        <f t="shared" si="7"/>
        <v>101992800</v>
      </c>
      <c r="G40" s="38">
        <f t="shared" si="7"/>
        <v>4846488774</v>
      </c>
    </row>
    <row r="41" spans="1:7" s="1" customFormat="1" x14ac:dyDescent="0.25">
      <c r="A41" s="37" t="s">
        <v>176</v>
      </c>
      <c r="B41" s="19">
        <v>101</v>
      </c>
      <c r="C41" s="20" t="s">
        <v>76</v>
      </c>
      <c r="D41" s="21">
        <f>SUM(D42:D46)</f>
        <v>1188303866</v>
      </c>
      <c r="E41" s="21">
        <f t="shared" ref="E41:G41" si="8">SUM(E42:E46)</f>
        <v>55340000</v>
      </c>
      <c r="F41" s="21">
        <f t="shared" si="8"/>
        <v>0</v>
      </c>
      <c r="G41" s="38">
        <f t="shared" si="8"/>
        <v>1243643866</v>
      </c>
    </row>
    <row r="42" spans="1:7" s="16" customFormat="1" x14ac:dyDescent="0.25">
      <c r="A42" s="39" t="s">
        <v>176</v>
      </c>
      <c r="B42" s="22">
        <v>10101</v>
      </c>
      <c r="C42" s="23" t="s">
        <v>4</v>
      </c>
      <c r="D42" s="18">
        <v>921794366</v>
      </c>
      <c r="E42" s="18"/>
      <c r="F42" s="18"/>
      <c r="G42" s="40">
        <f t="shared" si="2"/>
        <v>921794366</v>
      </c>
    </row>
    <row r="43" spans="1:7" s="16" customFormat="1" x14ac:dyDescent="0.25">
      <c r="A43" s="39" t="s">
        <v>176</v>
      </c>
      <c r="B43" s="22">
        <v>10102</v>
      </c>
      <c r="C43" s="23" t="s">
        <v>57</v>
      </c>
      <c r="D43" s="18">
        <v>69509500</v>
      </c>
      <c r="E43" s="18">
        <v>55340000</v>
      </c>
      <c r="F43" s="18"/>
      <c r="G43" s="40">
        <f t="shared" si="2"/>
        <v>124849500</v>
      </c>
    </row>
    <row r="44" spans="1:7" s="16" customFormat="1" x14ac:dyDescent="0.25">
      <c r="A44" s="39" t="s">
        <v>176</v>
      </c>
      <c r="B44" s="22">
        <v>10103</v>
      </c>
      <c r="C44" s="23" t="s">
        <v>5</v>
      </c>
      <c r="D44" s="18">
        <v>76000000</v>
      </c>
      <c r="E44" s="18"/>
      <c r="F44" s="18"/>
      <c r="G44" s="40">
        <f t="shared" si="2"/>
        <v>76000000</v>
      </c>
    </row>
    <row r="45" spans="1:7" s="16" customFormat="1" x14ac:dyDescent="0.25">
      <c r="A45" s="39" t="s">
        <v>176</v>
      </c>
      <c r="B45" s="22">
        <v>10104</v>
      </c>
      <c r="C45" s="23" t="s">
        <v>58</v>
      </c>
      <c r="D45" s="18">
        <v>120000000</v>
      </c>
      <c r="E45" s="18"/>
      <c r="F45" s="18"/>
      <c r="G45" s="40">
        <f t="shared" si="2"/>
        <v>120000000</v>
      </c>
    </row>
    <row r="46" spans="1:7" s="16" customFormat="1" x14ac:dyDescent="0.25">
      <c r="A46" s="39" t="s">
        <v>176</v>
      </c>
      <c r="B46" s="22">
        <v>10199</v>
      </c>
      <c r="C46" s="23" t="s">
        <v>6</v>
      </c>
      <c r="D46" s="18">
        <v>1000000</v>
      </c>
      <c r="E46" s="18"/>
      <c r="F46" s="18"/>
      <c r="G46" s="40">
        <f t="shared" si="2"/>
        <v>1000000</v>
      </c>
    </row>
    <row r="47" spans="1:7" s="1" customFormat="1" x14ac:dyDescent="0.25">
      <c r="A47" s="37" t="s">
        <v>176</v>
      </c>
      <c r="B47" s="19">
        <v>102</v>
      </c>
      <c r="C47" s="20" t="s">
        <v>77</v>
      </c>
      <c r="D47" s="21">
        <f>SUM(D48:D52)</f>
        <v>245560000</v>
      </c>
      <c r="E47" s="21">
        <f t="shared" ref="E47:G47" si="9">SUM(E48:E52)</f>
        <v>520000</v>
      </c>
      <c r="F47" s="21">
        <f t="shared" si="9"/>
        <v>0</v>
      </c>
      <c r="G47" s="38">
        <f t="shared" si="9"/>
        <v>246080000</v>
      </c>
    </row>
    <row r="48" spans="1:7" s="16" customFormat="1" x14ac:dyDescent="0.25">
      <c r="A48" s="39" t="s">
        <v>176</v>
      </c>
      <c r="B48" s="22">
        <v>10201</v>
      </c>
      <c r="C48" s="23" t="s">
        <v>7</v>
      </c>
      <c r="D48" s="18">
        <v>20000000</v>
      </c>
      <c r="E48" s="18"/>
      <c r="F48" s="18"/>
      <c r="G48" s="40">
        <f t="shared" si="2"/>
        <v>20000000</v>
      </c>
    </row>
    <row r="49" spans="1:7" s="16" customFormat="1" x14ac:dyDescent="0.25">
      <c r="A49" s="39" t="s">
        <v>176</v>
      </c>
      <c r="B49" s="22">
        <v>10202</v>
      </c>
      <c r="C49" s="23" t="s">
        <v>8</v>
      </c>
      <c r="D49" s="18">
        <v>67000000</v>
      </c>
      <c r="E49" s="18"/>
      <c r="F49" s="18"/>
      <c r="G49" s="40">
        <f t="shared" si="2"/>
        <v>67000000</v>
      </c>
    </row>
    <row r="50" spans="1:7" s="16" customFormat="1" x14ac:dyDescent="0.25">
      <c r="A50" s="39" t="s">
        <v>176</v>
      </c>
      <c r="B50" s="22">
        <v>10203</v>
      </c>
      <c r="C50" s="23" t="s">
        <v>9</v>
      </c>
      <c r="D50" s="18">
        <v>20000</v>
      </c>
      <c r="E50" s="18"/>
      <c r="F50" s="18"/>
      <c r="G50" s="40">
        <f t="shared" si="2"/>
        <v>20000</v>
      </c>
    </row>
    <row r="51" spans="1:7" s="16" customFormat="1" x14ac:dyDescent="0.25">
      <c r="A51" s="39" t="s">
        <v>176</v>
      </c>
      <c r="B51" s="22">
        <v>10204</v>
      </c>
      <c r="C51" s="23" t="s">
        <v>10</v>
      </c>
      <c r="D51" s="18">
        <v>155000000</v>
      </c>
      <c r="E51" s="18">
        <v>520000</v>
      </c>
      <c r="F51" s="18"/>
      <c r="G51" s="40">
        <f t="shared" si="2"/>
        <v>155520000</v>
      </c>
    </row>
    <row r="52" spans="1:7" s="16" customFormat="1" x14ac:dyDescent="0.25">
      <c r="A52" s="39" t="s">
        <v>176</v>
      </c>
      <c r="B52" s="22">
        <v>10299</v>
      </c>
      <c r="C52" s="23" t="s">
        <v>11</v>
      </c>
      <c r="D52" s="18">
        <v>3540000</v>
      </c>
      <c r="E52" s="18"/>
      <c r="F52" s="18"/>
      <c r="G52" s="40">
        <f t="shared" si="2"/>
        <v>3540000</v>
      </c>
    </row>
    <row r="53" spans="1:7" s="1" customFormat="1" x14ac:dyDescent="0.25">
      <c r="A53" s="37" t="s">
        <v>176</v>
      </c>
      <c r="B53" s="19">
        <v>103</v>
      </c>
      <c r="C53" s="20" t="s">
        <v>78</v>
      </c>
      <c r="D53" s="21">
        <f>SUM(D54:D58)</f>
        <v>106800000</v>
      </c>
      <c r="E53" s="21">
        <f t="shared" ref="E53:G53" si="10">SUM(E54:E58)</f>
        <v>402550000</v>
      </c>
      <c r="F53" s="21">
        <f t="shared" si="10"/>
        <v>0</v>
      </c>
      <c r="G53" s="38">
        <f t="shared" si="10"/>
        <v>509350000</v>
      </c>
    </row>
    <row r="54" spans="1:7" s="16" customFormat="1" x14ac:dyDescent="0.25">
      <c r="A54" s="39" t="s">
        <v>176</v>
      </c>
      <c r="B54" s="22">
        <v>10301</v>
      </c>
      <c r="C54" s="23" t="s">
        <v>12</v>
      </c>
      <c r="D54" s="18">
        <v>1600000</v>
      </c>
      <c r="E54" s="18">
        <v>376550000</v>
      </c>
      <c r="F54" s="18"/>
      <c r="G54" s="40">
        <f t="shared" si="2"/>
        <v>378150000</v>
      </c>
    </row>
    <row r="55" spans="1:7" s="16" customFormat="1" x14ac:dyDescent="0.25">
      <c r="A55" s="39" t="s">
        <v>176</v>
      </c>
      <c r="B55" s="22">
        <v>10303</v>
      </c>
      <c r="C55" s="23" t="s">
        <v>13</v>
      </c>
      <c r="D55" s="18">
        <v>77400000</v>
      </c>
      <c r="E55" s="18">
        <v>15750000</v>
      </c>
      <c r="F55" s="18"/>
      <c r="G55" s="40">
        <f t="shared" si="2"/>
        <v>93150000</v>
      </c>
    </row>
    <row r="56" spans="1:7" s="16" customFormat="1" x14ac:dyDescent="0.25">
      <c r="A56" s="39" t="s">
        <v>176</v>
      </c>
      <c r="B56" s="22">
        <v>10304</v>
      </c>
      <c r="C56" s="23" t="s">
        <v>14</v>
      </c>
      <c r="D56" s="18">
        <v>11500000</v>
      </c>
      <c r="E56" s="18">
        <v>750000</v>
      </c>
      <c r="F56" s="18"/>
      <c r="G56" s="40">
        <f t="shared" si="2"/>
        <v>12250000</v>
      </c>
    </row>
    <row r="57" spans="1:7" s="16" customFormat="1" x14ac:dyDescent="0.25">
      <c r="A57" s="39" t="s">
        <v>176</v>
      </c>
      <c r="B57" s="22">
        <v>10306</v>
      </c>
      <c r="C57" s="23" t="s">
        <v>59</v>
      </c>
      <c r="D57" s="18">
        <v>4300000</v>
      </c>
      <c r="E57" s="18"/>
      <c r="F57" s="18"/>
      <c r="G57" s="40">
        <f t="shared" si="2"/>
        <v>4300000</v>
      </c>
    </row>
    <row r="58" spans="1:7" s="16" customFormat="1" x14ac:dyDescent="0.25">
      <c r="A58" s="39" t="s">
        <v>176</v>
      </c>
      <c r="B58" s="22">
        <v>10307</v>
      </c>
      <c r="C58" s="23" t="s">
        <v>60</v>
      </c>
      <c r="D58" s="18">
        <v>12000000</v>
      </c>
      <c r="E58" s="18">
        <v>9500000</v>
      </c>
      <c r="F58" s="18"/>
      <c r="G58" s="40">
        <f t="shared" si="2"/>
        <v>21500000</v>
      </c>
    </row>
    <row r="59" spans="1:7" s="1" customFormat="1" x14ac:dyDescent="0.25">
      <c r="A59" s="37" t="s">
        <v>176</v>
      </c>
      <c r="B59" s="19">
        <v>104</v>
      </c>
      <c r="C59" s="20" t="s">
        <v>79</v>
      </c>
      <c r="D59" s="21">
        <f>SUM(D60:D65)</f>
        <v>928742848</v>
      </c>
      <c r="E59" s="21">
        <f t="shared" ref="E59:G59" si="11">SUM(E60:E65)</f>
        <v>609629750</v>
      </c>
      <c r="F59" s="21">
        <f t="shared" si="11"/>
        <v>34850000</v>
      </c>
      <c r="G59" s="38">
        <f t="shared" si="11"/>
        <v>1573222598</v>
      </c>
    </row>
    <row r="60" spans="1:7" s="16" customFormat="1" x14ac:dyDescent="0.25">
      <c r="A60" s="39" t="s">
        <v>176</v>
      </c>
      <c r="B60" s="22">
        <v>10401</v>
      </c>
      <c r="C60" s="23" t="s">
        <v>15</v>
      </c>
      <c r="D60" s="18">
        <v>19000000</v>
      </c>
      <c r="E60" s="18">
        <v>4850000</v>
      </c>
      <c r="F60" s="18"/>
      <c r="G60" s="40">
        <f t="shared" si="2"/>
        <v>23850000</v>
      </c>
    </row>
    <row r="61" spans="1:7" s="16" customFormat="1" x14ac:dyDescent="0.25">
      <c r="A61" s="39" t="s">
        <v>176</v>
      </c>
      <c r="B61" s="22">
        <v>10403</v>
      </c>
      <c r="C61" s="23" t="s">
        <v>16</v>
      </c>
      <c r="D61" s="18">
        <v>23500000</v>
      </c>
      <c r="E61" s="18"/>
      <c r="F61" s="18"/>
      <c r="G61" s="40">
        <f t="shared" si="2"/>
        <v>23500000</v>
      </c>
    </row>
    <row r="62" spans="1:7" s="16" customFormat="1" x14ac:dyDescent="0.25">
      <c r="A62" s="39" t="s">
        <v>176</v>
      </c>
      <c r="B62" s="22">
        <v>10404</v>
      </c>
      <c r="C62" s="23" t="s">
        <v>61</v>
      </c>
      <c r="D62" s="18">
        <v>142000000</v>
      </c>
      <c r="E62" s="18">
        <v>507194750</v>
      </c>
      <c r="F62" s="18">
        <v>34000000</v>
      </c>
      <c r="G62" s="40">
        <f t="shared" si="2"/>
        <v>683194750</v>
      </c>
    </row>
    <row r="63" spans="1:7" s="16" customFormat="1" x14ac:dyDescent="0.25">
      <c r="A63" s="39" t="s">
        <v>176</v>
      </c>
      <c r="B63" s="22">
        <v>10405</v>
      </c>
      <c r="C63" s="23" t="s">
        <v>62</v>
      </c>
      <c r="D63" s="18">
        <v>20000000</v>
      </c>
      <c r="E63" s="18"/>
      <c r="F63" s="18"/>
      <c r="G63" s="40">
        <f t="shared" si="2"/>
        <v>20000000</v>
      </c>
    </row>
    <row r="64" spans="1:7" s="16" customFormat="1" x14ac:dyDescent="0.25">
      <c r="A64" s="39" t="s">
        <v>176</v>
      </c>
      <c r="B64" s="22">
        <v>10406</v>
      </c>
      <c r="C64" s="23" t="s">
        <v>17</v>
      </c>
      <c r="D64" s="18">
        <v>716242848</v>
      </c>
      <c r="E64" s="18">
        <v>75085000</v>
      </c>
      <c r="F64" s="18"/>
      <c r="G64" s="40">
        <f t="shared" si="2"/>
        <v>791327848</v>
      </c>
    </row>
    <row r="65" spans="1:7" s="16" customFormat="1" x14ac:dyDescent="0.25">
      <c r="A65" s="39" t="s">
        <v>176</v>
      </c>
      <c r="B65" s="22">
        <v>10499</v>
      </c>
      <c r="C65" s="23" t="s">
        <v>18</v>
      </c>
      <c r="D65" s="18">
        <v>8000000</v>
      </c>
      <c r="E65" s="18">
        <v>22500000</v>
      </c>
      <c r="F65" s="18">
        <v>850000</v>
      </c>
      <c r="G65" s="40">
        <f t="shared" si="2"/>
        <v>31350000</v>
      </c>
    </row>
    <row r="66" spans="1:7" s="1" customFormat="1" x14ac:dyDescent="0.25">
      <c r="A66" s="37" t="s">
        <v>176</v>
      </c>
      <c r="B66" s="19">
        <v>105</v>
      </c>
      <c r="C66" s="20" t="s">
        <v>80</v>
      </c>
      <c r="D66" s="21">
        <f>SUM(D67:D70)</f>
        <v>101656750</v>
      </c>
      <c r="E66" s="21">
        <f t="shared" ref="E66:G66" si="12">SUM(E67:E70)</f>
        <v>214059060</v>
      </c>
      <c r="F66" s="21">
        <f t="shared" si="12"/>
        <v>33652300</v>
      </c>
      <c r="G66" s="38">
        <f t="shared" si="12"/>
        <v>349368110</v>
      </c>
    </row>
    <row r="67" spans="1:7" s="16" customFormat="1" x14ac:dyDescent="0.25">
      <c r="A67" s="39" t="s">
        <v>176</v>
      </c>
      <c r="B67" s="22">
        <v>10501</v>
      </c>
      <c r="C67" s="23" t="s">
        <v>19</v>
      </c>
      <c r="D67" s="18">
        <v>12184500</v>
      </c>
      <c r="E67" s="18">
        <v>77605260</v>
      </c>
      <c r="F67" s="18">
        <v>3463600</v>
      </c>
      <c r="G67" s="40">
        <f t="shared" si="2"/>
        <v>93253360</v>
      </c>
    </row>
    <row r="68" spans="1:7" s="16" customFormat="1" x14ac:dyDescent="0.25">
      <c r="A68" s="39" t="s">
        <v>176</v>
      </c>
      <c r="B68" s="22">
        <v>10502</v>
      </c>
      <c r="C68" s="23" t="s">
        <v>20</v>
      </c>
      <c r="D68" s="18">
        <v>79472250</v>
      </c>
      <c r="E68" s="18">
        <v>136453800</v>
      </c>
      <c r="F68" s="18">
        <v>30188700</v>
      </c>
      <c r="G68" s="40">
        <f t="shared" si="2"/>
        <v>246114750</v>
      </c>
    </row>
    <row r="69" spans="1:7" s="16" customFormat="1" x14ac:dyDescent="0.25">
      <c r="A69" s="39" t="s">
        <v>176</v>
      </c>
      <c r="B69" s="22">
        <v>10503</v>
      </c>
      <c r="C69" s="23" t="s">
        <v>21</v>
      </c>
      <c r="D69" s="18">
        <v>5000000</v>
      </c>
      <c r="E69" s="18"/>
      <c r="F69" s="18"/>
      <c r="G69" s="40">
        <f t="shared" si="2"/>
        <v>5000000</v>
      </c>
    </row>
    <row r="70" spans="1:7" s="16" customFormat="1" x14ac:dyDescent="0.25">
      <c r="A70" s="39" t="s">
        <v>176</v>
      </c>
      <c r="B70" s="22">
        <v>10504</v>
      </c>
      <c r="C70" s="23" t="s">
        <v>22</v>
      </c>
      <c r="D70" s="18">
        <v>5000000</v>
      </c>
      <c r="E70" s="18"/>
      <c r="F70" s="18"/>
      <c r="G70" s="40">
        <f t="shared" si="2"/>
        <v>5000000</v>
      </c>
    </row>
    <row r="71" spans="1:7" s="1" customFormat="1" x14ac:dyDescent="0.25">
      <c r="A71" s="37" t="s">
        <v>176</v>
      </c>
      <c r="B71" s="19">
        <v>106</v>
      </c>
      <c r="C71" s="20" t="s">
        <v>81</v>
      </c>
      <c r="D71" s="21">
        <f>+D72</f>
        <v>59000000</v>
      </c>
      <c r="E71" s="21">
        <f t="shared" ref="E71:G71" si="13">+E72</f>
        <v>0</v>
      </c>
      <c r="F71" s="21">
        <f t="shared" si="13"/>
        <v>0</v>
      </c>
      <c r="G71" s="38">
        <f t="shared" si="13"/>
        <v>59000000</v>
      </c>
    </row>
    <row r="72" spans="1:7" s="16" customFormat="1" x14ac:dyDescent="0.25">
      <c r="A72" s="39" t="s">
        <v>176</v>
      </c>
      <c r="B72" s="22">
        <v>10601</v>
      </c>
      <c r="C72" s="23" t="s">
        <v>23</v>
      </c>
      <c r="D72" s="18">
        <v>59000000</v>
      </c>
      <c r="E72" s="18"/>
      <c r="F72" s="18"/>
      <c r="G72" s="40">
        <f t="shared" si="2"/>
        <v>59000000</v>
      </c>
    </row>
    <row r="73" spans="1:7" s="1" customFormat="1" x14ac:dyDescent="0.25">
      <c r="A73" s="37" t="s">
        <v>176</v>
      </c>
      <c r="B73" s="19">
        <v>107</v>
      </c>
      <c r="C73" s="20" t="s">
        <v>82</v>
      </c>
      <c r="D73" s="21">
        <f>SUM(D74:D75)</f>
        <v>80187400</v>
      </c>
      <c r="E73" s="21">
        <f t="shared" ref="E73:G73" si="14">SUM(E74:E75)</f>
        <v>390446300</v>
      </c>
      <c r="F73" s="21">
        <f t="shared" si="14"/>
        <v>33490500</v>
      </c>
      <c r="G73" s="38">
        <f t="shared" si="14"/>
        <v>504124200</v>
      </c>
    </row>
    <row r="74" spans="1:7" s="16" customFormat="1" x14ac:dyDescent="0.25">
      <c r="A74" s="39" t="s">
        <v>176</v>
      </c>
      <c r="B74" s="22">
        <v>10701</v>
      </c>
      <c r="C74" s="23" t="s">
        <v>24</v>
      </c>
      <c r="D74" s="18">
        <v>61887400</v>
      </c>
      <c r="E74" s="18">
        <v>329225300</v>
      </c>
      <c r="F74" s="18">
        <v>33490500</v>
      </c>
      <c r="G74" s="40">
        <f t="shared" si="2"/>
        <v>424603200</v>
      </c>
    </row>
    <row r="75" spans="1:7" s="16" customFormat="1" x14ac:dyDescent="0.25">
      <c r="A75" s="39" t="s">
        <v>176</v>
      </c>
      <c r="B75" s="22">
        <v>10702</v>
      </c>
      <c r="C75" s="23" t="s">
        <v>25</v>
      </c>
      <c r="D75" s="18">
        <v>18300000</v>
      </c>
      <c r="E75" s="18">
        <v>61221000</v>
      </c>
      <c r="F75" s="18"/>
      <c r="G75" s="40">
        <f t="shared" si="2"/>
        <v>79521000</v>
      </c>
    </row>
    <row r="76" spans="1:7" s="1" customFormat="1" x14ac:dyDescent="0.25">
      <c r="A76" s="37" t="s">
        <v>176</v>
      </c>
      <c r="B76" s="19">
        <v>108</v>
      </c>
      <c r="C76" s="20" t="s">
        <v>83</v>
      </c>
      <c r="D76" s="21">
        <f>SUM(D77:D81)</f>
        <v>357200000</v>
      </c>
      <c r="E76" s="21">
        <f t="shared" ref="E76:G76" si="15">SUM(E77:E81)</f>
        <v>0</v>
      </c>
      <c r="F76" s="21">
        <f t="shared" si="15"/>
        <v>0</v>
      </c>
      <c r="G76" s="38">
        <f t="shared" si="15"/>
        <v>357200000</v>
      </c>
    </row>
    <row r="77" spans="1:7" s="16" customFormat="1" x14ac:dyDescent="0.25">
      <c r="A77" s="39" t="s">
        <v>176</v>
      </c>
      <c r="B77" s="22">
        <v>10801</v>
      </c>
      <c r="C77" s="23" t="s">
        <v>158</v>
      </c>
      <c r="D77" s="18">
        <v>45000000</v>
      </c>
      <c r="E77" s="18"/>
      <c r="F77" s="18"/>
      <c r="G77" s="40">
        <f t="shared" si="2"/>
        <v>45000000</v>
      </c>
    </row>
    <row r="78" spans="1:7" s="16" customFormat="1" x14ac:dyDescent="0.25">
      <c r="A78" s="39" t="s">
        <v>176</v>
      </c>
      <c r="B78" s="22">
        <v>10805</v>
      </c>
      <c r="C78" s="23" t="s">
        <v>159</v>
      </c>
      <c r="D78" s="18">
        <v>25000000</v>
      </c>
      <c r="E78" s="18"/>
      <c r="F78" s="18"/>
      <c r="G78" s="40">
        <f t="shared" si="2"/>
        <v>25000000</v>
      </c>
    </row>
    <row r="79" spans="1:7" s="16" customFormat="1" x14ac:dyDescent="0.25">
      <c r="A79" s="39" t="s">
        <v>176</v>
      </c>
      <c r="B79" s="22">
        <v>10807</v>
      </c>
      <c r="C79" s="23" t="s">
        <v>160</v>
      </c>
      <c r="D79" s="18">
        <v>6000000</v>
      </c>
      <c r="E79" s="18"/>
      <c r="F79" s="18"/>
      <c r="G79" s="40">
        <f t="shared" si="2"/>
        <v>6000000</v>
      </c>
    </row>
    <row r="80" spans="1:7" s="16" customFormat="1" x14ac:dyDescent="0.25">
      <c r="A80" s="39" t="s">
        <v>176</v>
      </c>
      <c r="B80" s="22">
        <v>10808</v>
      </c>
      <c r="C80" s="23" t="s">
        <v>161</v>
      </c>
      <c r="D80" s="18">
        <v>279200000</v>
      </c>
      <c r="E80" s="18"/>
      <c r="F80" s="18"/>
      <c r="G80" s="40">
        <f t="shared" si="2"/>
        <v>279200000</v>
      </c>
    </row>
    <row r="81" spans="1:7" s="16" customFormat="1" x14ac:dyDescent="0.25">
      <c r="A81" s="39" t="s">
        <v>176</v>
      </c>
      <c r="B81" s="22">
        <v>10899</v>
      </c>
      <c r="C81" s="23" t="s">
        <v>162</v>
      </c>
      <c r="D81" s="18">
        <v>2000000</v>
      </c>
      <c r="E81" s="18"/>
      <c r="F81" s="18"/>
      <c r="G81" s="40">
        <f t="shared" ref="G81:G147" si="16">SUM(D81+E81+F81)</f>
        <v>2000000</v>
      </c>
    </row>
    <row r="82" spans="1:7" s="1" customFormat="1" x14ac:dyDescent="0.25">
      <c r="A82" s="37" t="s">
        <v>176</v>
      </c>
      <c r="B82" s="19">
        <v>109</v>
      </c>
      <c r="C82" s="20" t="s">
        <v>84</v>
      </c>
      <c r="D82" s="21">
        <f>+D83</f>
        <v>2500000</v>
      </c>
      <c r="E82" s="21">
        <f t="shared" ref="E82:G82" si="17">+E83</f>
        <v>0</v>
      </c>
      <c r="F82" s="21">
        <f t="shared" si="17"/>
        <v>0</v>
      </c>
      <c r="G82" s="38">
        <f t="shared" si="17"/>
        <v>2500000</v>
      </c>
    </row>
    <row r="83" spans="1:7" s="16" customFormat="1" x14ac:dyDescent="0.25">
      <c r="A83" s="39" t="s">
        <v>176</v>
      </c>
      <c r="B83" s="22">
        <v>10999</v>
      </c>
      <c r="C83" s="23" t="s">
        <v>26</v>
      </c>
      <c r="D83" s="18">
        <v>2500000</v>
      </c>
      <c r="E83" s="18"/>
      <c r="F83" s="18"/>
      <c r="G83" s="40">
        <f t="shared" si="16"/>
        <v>2500000</v>
      </c>
    </row>
    <row r="84" spans="1:7" s="1" customFormat="1" x14ac:dyDescent="0.25">
      <c r="A84" s="37" t="s">
        <v>176</v>
      </c>
      <c r="B84" s="19">
        <v>199</v>
      </c>
      <c r="C84" s="20" t="s">
        <v>85</v>
      </c>
      <c r="D84" s="21">
        <f>+D85</f>
        <v>2000000</v>
      </c>
      <c r="E84" s="21">
        <f t="shared" ref="E84:G84" si="18">+E85</f>
        <v>0</v>
      </c>
      <c r="F84" s="21">
        <f t="shared" si="18"/>
        <v>0</v>
      </c>
      <c r="G84" s="38">
        <f t="shared" si="18"/>
        <v>2000000</v>
      </c>
    </row>
    <row r="85" spans="1:7" s="16" customFormat="1" x14ac:dyDescent="0.25">
      <c r="A85" s="39" t="s">
        <v>176</v>
      </c>
      <c r="B85" s="22">
        <v>19905</v>
      </c>
      <c r="C85" s="23" t="s">
        <v>27</v>
      </c>
      <c r="D85" s="18">
        <v>2000000</v>
      </c>
      <c r="E85" s="18"/>
      <c r="F85" s="18"/>
      <c r="G85" s="40">
        <f t="shared" si="16"/>
        <v>2000000</v>
      </c>
    </row>
    <row r="86" spans="1:7" s="16" customFormat="1" x14ac:dyDescent="0.25">
      <c r="A86" s="39"/>
      <c r="B86" s="22"/>
      <c r="C86" s="23"/>
      <c r="D86" s="18"/>
      <c r="E86" s="18"/>
      <c r="F86" s="18"/>
      <c r="G86" s="40">
        <f t="shared" si="16"/>
        <v>0</v>
      </c>
    </row>
    <row r="87" spans="1:7" s="1" customFormat="1" x14ac:dyDescent="0.25">
      <c r="A87" s="37" t="s">
        <v>176</v>
      </c>
      <c r="B87" s="19">
        <v>2</v>
      </c>
      <c r="C87" s="20" t="s">
        <v>86</v>
      </c>
      <c r="D87" s="21">
        <f>SUM(D88+D93+D95+D102+D105)</f>
        <v>149050000</v>
      </c>
      <c r="E87" s="21">
        <f t="shared" ref="E87:G87" si="19">SUM(E88+E93+E95+E102+E105)</f>
        <v>304368500</v>
      </c>
      <c r="F87" s="21">
        <f t="shared" si="19"/>
        <v>0</v>
      </c>
      <c r="G87" s="38">
        <f t="shared" si="19"/>
        <v>453418500</v>
      </c>
    </row>
    <row r="88" spans="1:7" s="1" customFormat="1" x14ac:dyDescent="0.25">
      <c r="A88" s="37" t="s">
        <v>176</v>
      </c>
      <c r="B88" s="19">
        <v>201</v>
      </c>
      <c r="C88" s="20" t="s">
        <v>87</v>
      </c>
      <c r="D88" s="21">
        <f>SUM(D89:D92)</f>
        <v>62100000</v>
      </c>
      <c r="E88" s="21">
        <f t="shared" ref="E88:G88" si="20">SUM(E89:E92)</f>
        <v>14408500</v>
      </c>
      <c r="F88" s="21">
        <f t="shared" si="20"/>
        <v>0</v>
      </c>
      <c r="G88" s="38">
        <f t="shared" si="20"/>
        <v>76508500</v>
      </c>
    </row>
    <row r="89" spans="1:7" s="16" customFormat="1" x14ac:dyDescent="0.25">
      <c r="A89" s="39" t="s">
        <v>176</v>
      </c>
      <c r="B89" s="22">
        <v>20101</v>
      </c>
      <c r="C89" s="23" t="s">
        <v>28</v>
      </c>
      <c r="D89" s="18">
        <v>30000000</v>
      </c>
      <c r="E89" s="18">
        <v>1620000</v>
      </c>
      <c r="F89" s="18"/>
      <c r="G89" s="40">
        <f t="shared" si="16"/>
        <v>31620000</v>
      </c>
    </row>
    <row r="90" spans="1:7" s="16" customFormat="1" x14ac:dyDescent="0.25">
      <c r="A90" s="39" t="s">
        <v>176</v>
      </c>
      <c r="B90" s="22">
        <v>20102</v>
      </c>
      <c r="C90" s="23" t="s">
        <v>163</v>
      </c>
      <c r="D90" s="18">
        <v>1500000</v>
      </c>
      <c r="E90" s="18">
        <v>9860000</v>
      </c>
      <c r="F90" s="18"/>
      <c r="G90" s="40">
        <f t="shared" si="16"/>
        <v>11360000</v>
      </c>
    </row>
    <row r="91" spans="1:7" s="16" customFormat="1" x14ac:dyDescent="0.25">
      <c r="A91" s="39" t="s">
        <v>176</v>
      </c>
      <c r="B91" s="22">
        <v>20104</v>
      </c>
      <c r="C91" s="23" t="s">
        <v>29</v>
      </c>
      <c r="D91" s="18">
        <v>30300000</v>
      </c>
      <c r="E91" s="18">
        <v>98500</v>
      </c>
      <c r="F91" s="18"/>
      <c r="G91" s="40">
        <f t="shared" si="16"/>
        <v>30398500</v>
      </c>
    </row>
    <row r="92" spans="1:7" s="16" customFormat="1" x14ac:dyDescent="0.25">
      <c r="A92" s="39" t="s">
        <v>176</v>
      </c>
      <c r="B92" s="22">
        <v>20199</v>
      </c>
      <c r="C92" s="23" t="s">
        <v>30</v>
      </c>
      <c r="D92" s="18">
        <v>300000</v>
      </c>
      <c r="E92" s="18">
        <v>2830000</v>
      </c>
      <c r="F92" s="18"/>
      <c r="G92" s="40">
        <f t="shared" si="16"/>
        <v>3130000</v>
      </c>
    </row>
    <row r="93" spans="1:7" s="1" customFormat="1" x14ac:dyDescent="0.25">
      <c r="A93" s="37" t="s">
        <v>176</v>
      </c>
      <c r="B93" s="19">
        <v>202</v>
      </c>
      <c r="C93" s="20" t="s">
        <v>164</v>
      </c>
      <c r="D93" s="21">
        <f>+D94</f>
        <v>9000000</v>
      </c>
      <c r="E93" s="21">
        <f t="shared" ref="E93:G93" si="21">+E94</f>
        <v>179000000</v>
      </c>
      <c r="F93" s="21">
        <f t="shared" si="21"/>
        <v>0</v>
      </c>
      <c r="G93" s="38">
        <f t="shared" si="21"/>
        <v>188000000</v>
      </c>
    </row>
    <row r="94" spans="1:7" s="16" customFormat="1" x14ac:dyDescent="0.25">
      <c r="A94" s="39" t="s">
        <v>176</v>
      </c>
      <c r="B94" s="22">
        <v>20203</v>
      </c>
      <c r="C94" s="23" t="s">
        <v>31</v>
      </c>
      <c r="D94" s="18">
        <v>9000000</v>
      </c>
      <c r="E94" s="18">
        <v>179000000</v>
      </c>
      <c r="F94" s="18"/>
      <c r="G94" s="40">
        <f t="shared" si="16"/>
        <v>188000000</v>
      </c>
    </row>
    <row r="95" spans="1:7" s="1" customFormat="1" x14ac:dyDescent="0.25">
      <c r="A95" s="37" t="s">
        <v>176</v>
      </c>
      <c r="B95" s="19">
        <v>203</v>
      </c>
      <c r="C95" s="20" t="s">
        <v>165</v>
      </c>
      <c r="D95" s="21">
        <f>SUM(D96:D101)</f>
        <v>10800000</v>
      </c>
      <c r="E95" s="21">
        <f t="shared" ref="E95:G95" si="22">SUM(E96:E101)</f>
        <v>825000</v>
      </c>
      <c r="F95" s="21">
        <f t="shared" si="22"/>
        <v>0</v>
      </c>
      <c r="G95" s="38">
        <f t="shared" si="22"/>
        <v>11625000</v>
      </c>
    </row>
    <row r="96" spans="1:7" s="16" customFormat="1" x14ac:dyDescent="0.25">
      <c r="A96" s="39" t="s">
        <v>176</v>
      </c>
      <c r="B96" s="22">
        <v>20301</v>
      </c>
      <c r="C96" s="23" t="s">
        <v>32</v>
      </c>
      <c r="D96" s="18">
        <v>700000</v>
      </c>
      <c r="E96" s="18">
        <v>650000</v>
      </c>
      <c r="F96" s="18"/>
      <c r="G96" s="40">
        <f t="shared" si="16"/>
        <v>1350000</v>
      </c>
    </row>
    <row r="97" spans="1:7" s="16" customFormat="1" x14ac:dyDescent="0.25">
      <c r="A97" s="39" t="s">
        <v>176</v>
      </c>
      <c r="B97" s="22">
        <v>20303</v>
      </c>
      <c r="C97" s="23" t="s">
        <v>33</v>
      </c>
      <c r="D97" s="18">
        <v>200000</v>
      </c>
      <c r="E97" s="18"/>
      <c r="F97" s="18"/>
      <c r="G97" s="40">
        <f t="shared" si="16"/>
        <v>200000</v>
      </c>
    </row>
    <row r="98" spans="1:7" s="16" customFormat="1" x14ac:dyDescent="0.25">
      <c r="A98" s="39" t="s">
        <v>176</v>
      </c>
      <c r="B98" s="22">
        <v>20304</v>
      </c>
      <c r="C98" s="23" t="s">
        <v>166</v>
      </c>
      <c r="D98" s="18">
        <v>9000000</v>
      </c>
      <c r="E98" s="18"/>
      <c r="F98" s="18"/>
      <c r="G98" s="40">
        <f t="shared" si="16"/>
        <v>9000000</v>
      </c>
    </row>
    <row r="99" spans="1:7" s="16" customFormat="1" x14ac:dyDescent="0.25">
      <c r="A99" s="39" t="s">
        <v>176</v>
      </c>
      <c r="B99" s="22">
        <v>20305</v>
      </c>
      <c r="C99" s="23" t="s">
        <v>34</v>
      </c>
      <c r="D99" s="18">
        <v>100000</v>
      </c>
      <c r="E99" s="18"/>
      <c r="F99" s="18"/>
      <c r="G99" s="40">
        <f t="shared" si="16"/>
        <v>100000</v>
      </c>
    </row>
    <row r="100" spans="1:7" s="16" customFormat="1" x14ac:dyDescent="0.25">
      <c r="A100" s="39" t="s">
        <v>176</v>
      </c>
      <c r="B100" s="22">
        <v>20306</v>
      </c>
      <c r="C100" s="23" t="s">
        <v>35</v>
      </c>
      <c r="D100" s="18">
        <v>500000</v>
      </c>
      <c r="E100" s="18">
        <v>175000</v>
      </c>
      <c r="F100" s="18"/>
      <c r="G100" s="40">
        <f t="shared" si="16"/>
        <v>675000</v>
      </c>
    </row>
    <row r="101" spans="1:7" s="16" customFormat="1" x14ac:dyDescent="0.25">
      <c r="A101" s="39" t="s">
        <v>176</v>
      </c>
      <c r="B101" s="22">
        <v>20399</v>
      </c>
      <c r="C101" s="23" t="s">
        <v>63</v>
      </c>
      <c r="D101" s="18">
        <v>300000</v>
      </c>
      <c r="E101" s="18"/>
      <c r="F101" s="18"/>
      <c r="G101" s="40">
        <f t="shared" si="16"/>
        <v>300000</v>
      </c>
    </row>
    <row r="102" spans="1:7" s="1" customFormat="1" x14ac:dyDescent="0.25">
      <c r="A102" s="37" t="s">
        <v>176</v>
      </c>
      <c r="B102" s="19">
        <v>204</v>
      </c>
      <c r="C102" s="20" t="s">
        <v>88</v>
      </c>
      <c r="D102" s="21">
        <f>SUM(D103:D104)</f>
        <v>13500000</v>
      </c>
      <c r="E102" s="21">
        <f t="shared" ref="E102:G102" si="23">SUM(E103:E104)</f>
        <v>1350000</v>
      </c>
      <c r="F102" s="21">
        <f t="shared" si="23"/>
        <v>0</v>
      </c>
      <c r="G102" s="38">
        <f t="shared" si="23"/>
        <v>14850000</v>
      </c>
    </row>
    <row r="103" spans="1:7" s="16" customFormat="1" x14ac:dyDescent="0.25">
      <c r="A103" s="39" t="s">
        <v>176</v>
      </c>
      <c r="B103" s="22">
        <v>20401</v>
      </c>
      <c r="C103" s="23" t="s">
        <v>36</v>
      </c>
      <c r="D103" s="18">
        <v>500000</v>
      </c>
      <c r="E103" s="18">
        <v>1350000</v>
      </c>
      <c r="F103" s="18"/>
      <c r="G103" s="40">
        <f t="shared" si="16"/>
        <v>1850000</v>
      </c>
    </row>
    <row r="104" spans="1:7" s="16" customFormat="1" x14ac:dyDescent="0.25">
      <c r="A104" s="39" t="s">
        <v>176</v>
      </c>
      <c r="B104" s="22">
        <v>20402</v>
      </c>
      <c r="C104" s="23" t="s">
        <v>37</v>
      </c>
      <c r="D104" s="18">
        <v>13000000</v>
      </c>
      <c r="E104" s="18"/>
      <c r="F104" s="18"/>
      <c r="G104" s="40">
        <f t="shared" si="16"/>
        <v>13000000</v>
      </c>
    </row>
    <row r="105" spans="1:7" s="1" customFormat="1" x14ac:dyDescent="0.25">
      <c r="A105" s="37" t="s">
        <v>176</v>
      </c>
      <c r="B105" s="19">
        <v>299</v>
      </c>
      <c r="C105" s="20" t="s">
        <v>89</v>
      </c>
      <c r="D105" s="21">
        <f>SUM(D106:D113)</f>
        <v>53650000</v>
      </c>
      <c r="E105" s="21">
        <f t="shared" ref="E105:G105" si="24">SUM(E106:E113)</f>
        <v>108785000</v>
      </c>
      <c r="F105" s="21">
        <f t="shared" si="24"/>
        <v>0</v>
      </c>
      <c r="G105" s="38">
        <f t="shared" si="24"/>
        <v>162435000</v>
      </c>
    </row>
    <row r="106" spans="1:7" s="16" customFormat="1" x14ac:dyDescent="0.25">
      <c r="A106" s="39" t="s">
        <v>176</v>
      </c>
      <c r="B106" s="22">
        <v>29901</v>
      </c>
      <c r="C106" s="23" t="s">
        <v>38</v>
      </c>
      <c r="D106" s="18">
        <v>5000000</v>
      </c>
      <c r="E106" s="18">
        <v>5000000</v>
      </c>
      <c r="F106" s="18"/>
      <c r="G106" s="40">
        <f t="shared" si="16"/>
        <v>10000000</v>
      </c>
    </row>
    <row r="107" spans="1:7" s="16" customFormat="1" x14ac:dyDescent="0.25">
      <c r="A107" s="39" t="s">
        <v>176</v>
      </c>
      <c r="B107" s="22">
        <v>29902</v>
      </c>
      <c r="C107" s="23" t="s">
        <v>64</v>
      </c>
      <c r="D107" s="18">
        <v>500000</v>
      </c>
      <c r="E107" s="18"/>
      <c r="F107" s="18"/>
      <c r="G107" s="40">
        <f t="shared" si="16"/>
        <v>500000</v>
      </c>
    </row>
    <row r="108" spans="1:7" s="16" customFormat="1" x14ac:dyDescent="0.25">
      <c r="A108" s="39" t="s">
        <v>176</v>
      </c>
      <c r="B108" s="22">
        <v>29903</v>
      </c>
      <c r="C108" s="23" t="s">
        <v>39</v>
      </c>
      <c r="D108" s="18">
        <v>22200000</v>
      </c>
      <c r="E108" s="18">
        <v>7000000</v>
      </c>
      <c r="F108" s="18"/>
      <c r="G108" s="40">
        <f t="shared" si="16"/>
        <v>29200000</v>
      </c>
    </row>
    <row r="109" spans="1:7" s="16" customFormat="1" x14ac:dyDescent="0.25">
      <c r="A109" s="39" t="s">
        <v>176</v>
      </c>
      <c r="B109" s="22">
        <v>29904</v>
      </c>
      <c r="C109" s="23" t="s">
        <v>40</v>
      </c>
      <c r="D109" s="18">
        <v>22000000</v>
      </c>
      <c r="E109" s="18">
        <v>64300000</v>
      </c>
      <c r="F109" s="18"/>
      <c r="G109" s="40">
        <f t="shared" si="16"/>
        <v>86300000</v>
      </c>
    </row>
    <row r="110" spans="1:7" s="16" customFormat="1" x14ac:dyDescent="0.25">
      <c r="A110" s="39" t="s">
        <v>176</v>
      </c>
      <c r="B110" s="22">
        <v>29905</v>
      </c>
      <c r="C110" s="23" t="s">
        <v>41</v>
      </c>
      <c r="D110" s="18">
        <v>300000</v>
      </c>
      <c r="E110" s="18">
        <v>9300000</v>
      </c>
      <c r="F110" s="18"/>
      <c r="G110" s="40">
        <f t="shared" si="16"/>
        <v>9600000</v>
      </c>
    </row>
    <row r="111" spans="1:7" s="16" customFormat="1" x14ac:dyDescent="0.25">
      <c r="A111" s="39" t="s">
        <v>176</v>
      </c>
      <c r="B111" s="22">
        <v>29906</v>
      </c>
      <c r="C111" s="23" t="s">
        <v>65</v>
      </c>
      <c r="D111" s="18">
        <v>2150000</v>
      </c>
      <c r="E111" s="18">
        <v>135000</v>
      </c>
      <c r="F111" s="18"/>
      <c r="G111" s="40">
        <f t="shared" si="16"/>
        <v>2285000</v>
      </c>
    </row>
    <row r="112" spans="1:7" s="16" customFormat="1" x14ac:dyDescent="0.25">
      <c r="A112" s="39" t="s">
        <v>176</v>
      </c>
      <c r="B112" s="22">
        <v>29907</v>
      </c>
      <c r="C112" s="23" t="s">
        <v>42</v>
      </c>
      <c r="D112" s="18">
        <v>1000000</v>
      </c>
      <c r="E112" s="18">
        <v>4000000</v>
      </c>
      <c r="F112" s="18"/>
      <c r="G112" s="40">
        <f t="shared" si="16"/>
        <v>5000000</v>
      </c>
    </row>
    <row r="113" spans="1:7" s="16" customFormat="1" x14ac:dyDescent="0.25">
      <c r="A113" s="39" t="s">
        <v>176</v>
      </c>
      <c r="B113" s="22">
        <v>29999</v>
      </c>
      <c r="C113" s="23" t="s">
        <v>66</v>
      </c>
      <c r="D113" s="18">
        <v>500000</v>
      </c>
      <c r="E113" s="18">
        <v>19050000</v>
      </c>
      <c r="F113" s="18"/>
      <c r="G113" s="40">
        <f t="shared" si="16"/>
        <v>19550000</v>
      </c>
    </row>
    <row r="114" spans="1:7" s="16" customFormat="1" x14ac:dyDescent="0.25">
      <c r="A114" s="39"/>
      <c r="B114" s="22"/>
      <c r="C114" s="23"/>
      <c r="D114" s="18"/>
      <c r="E114" s="18"/>
      <c r="F114" s="18"/>
      <c r="G114" s="40">
        <f t="shared" si="16"/>
        <v>0</v>
      </c>
    </row>
    <row r="115" spans="1:7" s="1" customFormat="1" x14ac:dyDescent="0.25">
      <c r="A115" s="39"/>
      <c r="B115" s="19">
        <v>3</v>
      </c>
      <c r="C115" s="20" t="s">
        <v>90</v>
      </c>
      <c r="D115" s="21">
        <f>+D116</f>
        <v>500000</v>
      </c>
      <c r="E115" s="21">
        <f t="shared" ref="E115:G116" si="25">+E116</f>
        <v>0</v>
      </c>
      <c r="F115" s="21">
        <f t="shared" si="25"/>
        <v>0</v>
      </c>
      <c r="G115" s="38">
        <f t="shared" si="25"/>
        <v>500000</v>
      </c>
    </row>
    <row r="116" spans="1:7" s="1" customFormat="1" x14ac:dyDescent="0.25">
      <c r="A116" s="37" t="s">
        <v>177</v>
      </c>
      <c r="B116" s="19">
        <v>304</v>
      </c>
      <c r="C116" s="20" t="s">
        <v>91</v>
      </c>
      <c r="D116" s="21">
        <f>+D117</f>
        <v>500000</v>
      </c>
      <c r="E116" s="21">
        <f t="shared" si="25"/>
        <v>0</v>
      </c>
      <c r="F116" s="21">
        <f t="shared" si="25"/>
        <v>0</v>
      </c>
      <c r="G116" s="38">
        <f t="shared" si="25"/>
        <v>500000</v>
      </c>
    </row>
    <row r="117" spans="1:7" s="16" customFormat="1" x14ac:dyDescent="0.25">
      <c r="A117" s="39" t="s">
        <v>177</v>
      </c>
      <c r="B117" s="22">
        <v>30405</v>
      </c>
      <c r="C117" s="23" t="s">
        <v>43</v>
      </c>
      <c r="D117" s="18">
        <v>500000</v>
      </c>
      <c r="E117" s="18"/>
      <c r="F117" s="18"/>
      <c r="G117" s="40">
        <f t="shared" si="16"/>
        <v>500000</v>
      </c>
    </row>
    <row r="118" spans="1:7" s="16" customFormat="1" x14ac:dyDescent="0.25">
      <c r="A118" s="39"/>
      <c r="B118" s="22"/>
      <c r="C118" s="23"/>
      <c r="D118" s="18"/>
      <c r="E118" s="18"/>
      <c r="F118" s="18"/>
      <c r="G118" s="40">
        <f t="shared" si="16"/>
        <v>0</v>
      </c>
    </row>
    <row r="119" spans="1:7" s="1" customFormat="1" x14ac:dyDescent="0.25">
      <c r="A119" s="37">
        <v>2</v>
      </c>
      <c r="B119" s="19">
        <v>5</v>
      </c>
      <c r="C119" s="20" t="s">
        <v>92</v>
      </c>
      <c r="D119" s="21">
        <f>SUM(D120+D127+D129)</f>
        <v>8655018471</v>
      </c>
      <c r="E119" s="21">
        <f t="shared" ref="E119:G119" si="26">SUM(E120+E127+E129)</f>
        <v>7000000</v>
      </c>
      <c r="F119" s="21">
        <f t="shared" si="26"/>
        <v>14000000</v>
      </c>
      <c r="G119" s="38">
        <f t="shared" si="26"/>
        <v>8676018471</v>
      </c>
    </row>
    <row r="120" spans="1:7" s="1" customFormat="1" x14ac:dyDescent="0.25">
      <c r="A120" s="37" t="s">
        <v>178</v>
      </c>
      <c r="B120" s="19">
        <v>501</v>
      </c>
      <c r="C120" s="20" t="s">
        <v>93</v>
      </c>
      <c r="D120" s="21">
        <f>SUM(D121:D126)</f>
        <v>60500000</v>
      </c>
      <c r="E120" s="21">
        <f t="shared" ref="E120:G120" si="27">SUM(E121:E126)</f>
        <v>7000000</v>
      </c>
      <c r="F120" s="21">
        <f t="shared" si="27"/>
        <v>0</v>
      </c>
      <c r="G120" s="38">
        <f t="shared" si="27"/>
        <v>67500000</v>
      </c>
    </row>
    <row r="121" spans="1:7" s="16" customFormat="1" x14ac:dyDescent="0.25">
      <c r="A121" s="39" t="s">
        <v>178</v>
      </c>
      <c r="B121" s="22">
        <v>50103</v>
      </c>
      <c r="C121" s="23" t="s">
        <v>44</v>
      </c>
      <c r="D121" s="24">
        <v>3000000</v>
      </c>
      <c r="E121" s="18"/>
      <c r="F121" s="18"/>
      <c r="G121" s="40">
        <f t="shared" si="16"/>
        <v>3000000</v>
      </c>
    </row>
    <row r="122" spans="1:7" s="16" customFormat="1" x14ac:dyDescent="0.25">
      <c r="A122" s="39" t="s">
        <v>178</v>
      </c>
      <c r="B122" s="22">
        <v>50104</v>
      </c>
      <c r="C122" s="23" t="s">
        <v>45</v>
      </c>
      <c r="D122" s="24">
        <f>5000000+15000000</f>
        <v>20000000</v>
      </c>
      <c r="E122" s="18"/>
      <c r="F122" s="18"/>
      <c r="G122" s="40">
        <f t="shared" si="16"/>
        <v>20000000</v>
      </c>
    </row>
    <row r="123" spans="1:7" s="16" customFormat="1" x14ac:dyDescent="0.25">
      <c r="A123" s="39" t="s">
        <v>178</v>
      </c>
      <c r="B123" s="22">
        <v>50105</v>
      </c>
      <c r="C123" s="23" t="s">
        <v>46</v>
      </c>
      <c r="D123" s="24">
        <v>23000000</v>
      </c>
      <c r="E123" s="18"/>
      <c r="F123" s="18"/>
      <c r="G123" s="40">
        <f t="shared" si="16"/>
        <v>23000000</v>
      </c>
    </row>
    <row r="124" spans="1:7" s="16" customFormat="1" x14ac:dyDescent="0.25">
      <c r="A124" s="39" t="s">
        <v>178</v>
      </c>
      <c r="B124" s="22">
        <v>50106</v>
      </c>
      <c r="C124" s="23" t="s">
        <v>67</v>
      </c>
      <c r="D124" s="24">
        <v>500000</v>
      </c>
      <c r="E124" s="18"/>
      <c r="F124" s="18"/>
      <c r="G124" s="40">
        <f t="shared" si="16"/>
        <v>500000</v>
      </c>
    </row>
    <row r="125" spans="1:7" s="16" customFormat="1" x14ac:dyDescent="0.25">
      <c r="A125" s="39" t="s">
        <v>178</v>
      </c>
      <c r="B125" s="22">
        <v>50107</v>
      </c>
      <c r="C125" s="23" t="s">
        <v>68</v>
      </c>
      <c r="D125" s="25"/>
      <c r="E125" s="18">
        <v>7000000</v>
      </c>
      <c r="F125" s="18"/>
      <c r="G125" s="40">
        <f t="shared" si="16"/>
        <v>7000000</v>
      </c>
    </row>
    <row r="126" spans="1:7" s="16" customFormat="1" x14ac:dyDescent="0.25">
      <c r="A126" s="39" t="s">
        <v>178</v>
      </c>
      <c r="B126" s="22">
        <v>50199</v>
      </c>
      <c r="C126" s="23" t="s">
        <v>47</v>
      </c>
      <c r="D126" s="24">
        <f>10000000+4000000</f>
        <v>14000000</v>
      </c>
      <c r="E126" s="18"/>
      <c r="F126" s="18"/>
      <c r="G126" s="40">
        <f t="shared" si="16"/>
        <v>14000000</v>
      </c>
    </row>
    <row r="127" spans="1:7" s="1" customFormat="1" x14ac:dyDescent="0.25">
      <c r="A127" s="39"/>
      <c r="B127" s="19">
        <v>502</v>
      </c>
      <c r="C127" s="20" t="s">
        <v>94</v>
      </c>
      <c r="D127" s="26">
        <f>+D128</f>
        <v>8188668471</v>
      </c>
      <c r="E127" s="26">
        <f t="shared" ref="E127:G127" si="28">+E128</f>
        <v>0</v>
      </c>
      <c r="F127" s="26">
        <f t="shared" si="28"/>
        <v>0</v>
      </c>
      <c r="G127" s="41">
        <f t="shared" si="28"/>
        <v>8188668471</v>
      </c>
    </row>
    <row r="128" spans="1:7" s="16" customFormat="1" x14ac:dyDescent="0.25">
      <c r="A128" s="39" t="s">
        <v>179</v>
      </c>
      <c r="B128" s="22">
        <v>50201</v>
      </c>
      <c r="C128" s="23" t="s">
        <v>48</v>
      </c>
      <c r="D128" s="24">
        <f>1214000000+1284000000+1214000000+326200000+4150468471</f>
        <v>8188668471</v>
      </c>
      <c r="E128" s="18"/>
      <c r="F128" s="18"/>
      <c r="G128" s="40">
        <f t="shared" si="16"/>
        <v>8188668471</v>
      </c>
    </row>
    <row r="129" spans="1:7" s="1" customFormat="1" x14ac:dyDescent="0.25">
      <c r="A129" s="39"/>
      <c r="B129" s="19">
        <v>599</v>
      </c>
      <c r="C129" s="20" t="s">
        <v>95</v>
      </c>
      <c r="D129" s="26">
        <f>D130+D131</f>
        <v>405850000</v>
      </c>
      <c r="E129" s="26">
        <f t="shared" ref="E129:G129" si="29">E130+E131</f>
        <v>0</v>
      </c>
      <c r="F129" s="26">
        <f t="shared" si="29"/>
        <v>14000000</v>
      </c>
      <c r="G129" s="41">
        <f t="shared" si="29"/>
        <v>419850000</v>
      </c>
    </row>
    <row r="130" spans="1:7" s="16" customFormat="1" x14ac:dyDescent="0.25">
      <c r="A130" s="39" t="s">
        <v>180</v>
      </c>
      <c r="B130" s="22">
        <v>59902</v>
      </c>
      <c r="C130" s="23" t="s">
        <v>49</v>
      </c>
      <c r="D130" s="24">
        <f>83350000</f>
        <v>83350000</v>
      </c>
      <c r="E130" s="18"/>
      <c r="F130" s="18"/>
      <c r="G130" s="40">
        <f t="shared" si="16"/>
        <v>83350000</v>
      </c>
    </row>
    <row r="131" spans="1:7" s="16" customFormat="1" x14ac:dyDescent="0.25">
      <c r="A131" s="39" t="s">
        <v>181</v>
      </c>
      <c r="B131" s="22">
        <v>59903</v>
      </c>
      <c r="C131" s="23" t="s">
        <v>50</v>
      </c>
      <c r="D131" s="24">
        <f>41300000+150000000+7500000+122700000+1000000</f>
        <v>322500000</v>
      </c>
      <c r="E131" s="18"/>
      <c r="F131" s="18">
        <v>14000000</v>
      </c>
      <c r="G131" s="40">
        <f t="shared" si="16"/>
        <v>336500000</v>
      </c>
    </row>
    <row r="132" spans="1:7" s="16" customFormat="1" x14ac:dyDescent="0.25">
      <c r="A132" s="39"/>
      <c r="B132" s="22"/>
      <c r="C132" s="23"/>
      <c r="D132" s="25"/>
      <c r="E132" s="18"/>
      <c r="F132" s="18"/>
      <c r="G132" s="40">
        <f t="shared" si="16"/>
        <v>0</v>
      </c>
    </row>
    <row r="133" spans="1:7" s="1" customFormat="1" x14ac:dyDescent="0.25">
      <c r="A133" s="37">
        <v>1.3</v>
      </c>
      <c r="B133" s="19">
        <v>6</v>
      </c>
      <c r="C133" s="20" t="s">
        <v>96</v>
      </c>
      <c r="D133" s="26">
        <f>SUM(D134+D136+D140+D143+D145)</f>
        <v>204923200</v>
      </c>
      <c r="E133" s="26">
        <f t="shared" ref="E133:G133" si="30">SUM(E134+E136+E140+E143+E145)</f>
        <v>65767391</v>
      </c>
      <c r="F133" s="26">
        <f t="shared" si="30"/>
        <v>10000000</v>
      </c>
      <c r="G133" s="41">
        <f t="shared" si="30"/>
        <v>280690591</v>
      </c>
    </row>
    <row r="134" spans="1:7" s="1" customFormat="1" x14ac:dyDescent="0.25">
      <c r="A134" s="37" t="s">
        <v>182</v>
      </c>
      <c r="B134" s="19">
        <v>601</v>
      </c>
      <c r="C134" s="20" t="s">
        <v>167</v>
      </c>
      <c r="D134" s="26">
        <f>+D135</f>
        <v>50000000</v>
      </c>
      <c r="E134" s="26">
        <f t="shared" ref="E134:G134" si="31">+E135</f>
        <v>0</v>
      </c>
      <c r="F134" s="26">
        <f t="shared" si="31"/>
        <v>0</v>
      </c>
      <c r="G134" s="41">
        <f t="shared" si="31"/>
        <v>50000000</v>
      </c>
    </row>
    <row r="135" spans="1:7" s="16" customFormat="1" x14ac:dyDescent="0.25">
      <c r="A135" s="39" t="s">
        <v>182</v>
      </c>
      <c r="B135" s="22">
        <v>60102</v>
      </c>
      <c r="C135" s="23" t="s">
        <v>168</v>
      </c>
      <c r="D135" s="24">
        <v>50000000</v>
      </c>
      <c r="E135" s="18"/>
      <c r="F135" s="18"/>
      <c r="G135" s="40">
        <f t="shared" si="16"/>
        <v>50000000</v>
      </c>
    </row>
    <row r="136" spans="1:7" s="1" customFormat="1" x14ac:dyDescent="0.25">
      <c r="A136" s="37" t="s">
        <v>183</v>
      </c>
      <c r="B136" s="19">
        <v>602</v>
      </c>
      <c r="C136" s="20" t="s">
        <v>97</v>
      </c>
      <c r="D136" s="26">
        <f>SUM(D137:D139)</f>
        <v>6000000</v>
      </c>
      <c r="E136" s="26">
        <f t="shared" ref="E136:G136" si="32">SUM(E137:E139)</f>
        <v>4900000</v>
      </c>
      <c r="F136" s="26">
        <f t="shared" si="32"/>
        <v>0</v>
      </c>
      <c r="G136" s="41">
        <f t="shared" si="32"/>
        <v>10900000</v>
      </c>
    </row>
    <row r="137" spans="1:7" s="16" customFormat="1" x14ac:dyDescent="0.25">
      <c r="A137" s="39" t="s">
        <v>183</v>
      </c>
      <c r="B137" s="22">
        <v>60201</v>
      </c>
      <c r="C137" s="23" t="s">
        <v>51</v>
      </c>
      <c r="D137" s="18">
        <v>5000000</v>
      </c>
      <c r="E137" s="18"/>
      <c r="F137" s="18"/>
      <c r="G137" s="40">
        <f t="shared" si="16"/>
        <v>5000000</v>
      </c>
    </row>
    <row r="138" spans="1:7" s="16" customFormat="1" x14ac:dyDescent="0.25">
      <c r="A138" s="39" t="s">
        <v>183</v>
      </c>
      <c r="B138" s="22">
        <v>60203</v>
      </c>
      <c r="C138" s="23" t="s">
        <v>52</v>
      </c>
      <c r="D138" s="18">
        <v>1000000</v>
      </c>
      <c r="E138" s="18"/>
      <c r="F138" s="18"/>
      <c r="G138" s="40">
        <f t="shared" si="16"/>
        <v>1000000</v>
      </c>
    </row>
    <row r="139" spans="1:7" s="16" customFormat="1" x14ac:dyDescent="0.25">
      <c r="A139" s="39" t="s">
        <v>183</v>
      </c>
      <c r="B139" s="22">
        <v>60299</v>
      </c>
      <c r="C139" s="23" t="s">
        <v>53</v>
      </c>
      <c r="D139" s="18"/>
      <c r="E139" s="18">
        <v>4900000</v>
      </c>
      <c r="F139" s="18"/>
      <c r="G139" s="40">
        <f t="shared" si="16"/>
        <v>4900000</v>
      </c>
    </row>
    <row r="140" spans="1:7" s="16" customFormat="1" x14ac:dyDescent="0.25">
      <c r="A140" s="37" t="s">
        <v>183</v>
      </c>
      <c r="B140" s="19">
        <v>603</v>
      </c>
      <c r="C140" s="20" t="s">
        <v>147</v>
      </c>
      <c r="D140" s="21">
        <f>SUM(D141:D142)</f>
        <v>76200000</v>
      </c>
      <c r="E140" s="21">
        <f t="shared" ref="E140:G140" si="33">SUM(E141:E142)</f>
        <v>60867391</v>
      </c>
      <c r="F140" s="21">
        <f t="shared" si="33"/>
        <v>4000000</v>
      </c>
      <c r="G140" s="21">
        <f t="shared" si="33"/>
        <v>141067391</v>
      </c>
    </row>
    <row r="141" spans="1:7" s="16" customFormat="1" x14ac:dyDescent="0.25">
      <c r="A141" s="39" t="s">
        <v>183</v>
      </c>
      <c r="B141" s="22">
        <v>60301</v>
      </c>
      <c r="C141" s="23" t="s">
        <v>310</v>
      </c>
      <c r="D141" s="18">
        <v>51200000</v>
      </c>
      <c r="E141" s="18">
        <v>45867391</v>
      </c>
      <c r="F141" s="18">
        <v>4000000</v>
      </c>
      <c r="G141" s="40">
        <f t="shared" si="16"/>
        <v>101067391</v>
      </c>
    </row>
    <row r="142" spans="1:7" s="16" customFormat="1" x14ac:dyDescent="0.25">
      <c r="A142" s="39" t="s">
        <v>183</v>
      </c>
      <c r="B142" s="22">
        <v>60399</v>
      </c>
      <c r="C142" s="23" t="s">
        <v>327</v>
      </c>
      <c r="D142" s="18">
        <v>25000000</v>
      </c>
      <c r="E142" s="18">
        <v>15000000</v>
      </c>
      <c r="F142" s="18"/>
      <c r="G142" s="40">
        <f t="shared" si="16"/>
        <v>40000000</v>
      </c>
    </row>
    <row r="143" spans="1:7" s="1" customFormat="1" x14ac:dyDescent="0.25">
      <c r="A143" s="37" t="s">
        <v>183</v>
      </c>
      <c r="B143" s="19">
        <v>606</v>
      </c>
      <c r="C143" s="20" t="s">
        <v>169</v>
      </c>
      <c r="D143" s="21">
        <f>+D144</f>
        <v>15000000</v>
      </c>
      <c r="E143" s="21">
        <f t="shared" ref="E143:G143" si="34">+E144</f>
        <v>0</v>
      </c>
      <c r="F143" s="21">
        <f t="shared" si="34"/>
        <v>0</v>
      </c>
      <c r="G143" s="38">
        <f t="shared" si="34"/>
        <v>15000000</v>
      </c>
    </row>
    <row r="144" spans="1:7" s="16" customFormat="1" x14ac:dyDescent="0.25">
      <c r="A144" s="39" t="s">
        <v>183</v>
      </c>
      <c r="B144" s="22">
        <v>60601</v>
      </c>
      <c r="C144" s="23" t="s">
        <v>54</v>
      </c>
      <c r="D144" s="18">
        <v>15000000</v>
      </c>
      <c r="E144" s="18"/>
      <c r="F144" s="18"/>
      <c r="G144" s="40">
        <f t="shared" si="16"/>
        <v>15000000</v>
      </c>
    </row>
    <row r="145" spans="1:7" s="1" customFormat="1" x14ac:dyDescent="0.25">
      <c r="A145" s="37" t="s">
        <v>184</v>
      </c>
      <c r="B145" s="19">
        <v>607</v>
      </c>
      <c r="C145" s="20" t="s">
        <v>170</v>
      </c>
      <c r="D145" s="21">
        <f>+D146</f>
        <v>57723200</v>
      </c>
      <c r="E145" s="21">
        <f t="shared" ref="E145:G145" si="35">+E146</f>
        <v>0</v>
      </c>
      <c r="F145" s="21">
        <f t="shared" si="35"/>
        <v>6000000</v>
      </c>
      <c r="G145" s="38">
        <f t="shared" si="35"/>
        <v>63723200</v>
      </c>
    </row>
    <row r="146" spans="1:7" s="16" customFormat="1" x14ac:dyDescent="0.25">
      <c r="A146" s="39" t="s">
        <v>184</v>
      </c>
      <c r="B146" s="22">
        <v>60701</v>
      </c>
      <c r="C146" s="23" t="s">
        <v>171</v>
      </c>
      <c r="D146" s="18">
        <v>57723200</v>
      </c>
      <c r="E146" s="18"/>
      <c r="F146" s="18">
        <v>6000000</v>
      </c>
      <c r="G146" s="40">
        <f t="shared" si="16"/>
        <v>63723200</v>
      </c>
    </row>
    <row r="147" spans="1:7" s="16" customFormat="1" x14ac:dyDescent="0.25">
      <c r="A147" s="39"/>
      <c r="B147" s="22"/>
      <c r="C147" s="23"/>
      <c r="D147" s="18"/>
      <c r="E147" s="18"/>
      <c r="F147" s="18"/>
      <c r="G147" s="40">
        <f t="shared" si="16"/>
        <v>0</v>
      </c>
    </row>
    <row r="148" spans="1:7" s="1" customFormat="1" x14ac:dyDescent="0.25">
      <c r="A148" s="37">
        <v>2.2999999999999998</v>
      </c>
      <c r="B148" s="19">
        <v>7</v>
      </c>
      <c r="C148" s="20" t="s">
        <v>98</v>
      </c>
      <c r="D148" s="21">
        <f>SUM(D149+D151)</f>
        <v>0</v>
      </c>
      <c r="E148" s="21">
        <f t="shared" ref="E148:G148" si="36">SUM(E149+E151)</f>
        <v>552589603</v>
      </c>
      <c r="F148" s="21">
        <f t="shared" si="36"/>
        <v>24000000</v>
      </c>
      <c r="G148" s="38">
        <f t="shared" si="36"/>
        <v>576589603</v>
      </c>
    </row>
    <row r="149" spans="1:7" s="1" customFormat="1" x14ac:dyDescent="0.25">
      <c r="A149" s="37" t="s">
        <v>185</v>
      </c>
      <c r="B149" s="19">
        <v>702</v>
      </c>
      <c r="C149" s="20" t="s">
        <v>55</v>
      </c>
      <c r="D149" s="21">
        <f>+D150</f>
        <v>0</v>
      </c>
      <c r="E149" s="21">
        <f t="shared" ref="E149:G149" si="37">+E150</f>
        <v>552589603</v>
      </c>
      <c r="F149" s="21">
        <f t="shared" si="37"/>
        <v>0</v>
      </c>
      <c r="G149" s="38">
        <f t="shared" si="37"/>
        <v>552589603</v>
      </c>
    </row>
    <row r="150" spans="1:7" s="16" customFormat="1" x14ac:dyDescent="0.25">
      <c r="A150" s="39" t="s">
        <v>185</v>
      </c>
      <c r="B150" s="22">
        <v>70201</v>
      </c>
      <c r="C150" s="23" t="s">
        <v>55</v>
      </c>
      <c r="D150" s="18"/>
      <c r="E150" s="18">
        <f>352589603+200000000</f>
        <v>552589603</v>
      </c>
      <c r="F150" s="18"/>
      <c r="G150" s="40">
        <f t="shared" ref="G150:G156" si="38">SUM(D150+E150+F150)</f>
        <v>552589603</v>
      </c>
    </row>
    <row r="151" spans="1:7" s="1" customFormat="1" x14ac:dyDescent="0.25">
      <c r="A151" s="37" t="s">
        <v>185</v>
      </c>
      <c r="B151" s="19">
        <v>703</v>
      </c>
      <c r="C151" s="20" t="s">
        <v>172</v>
      </c>
      <c r="D151" s="21">
        <f>+D152</f>
        <v>0</v>
      </c>
      <c r="E151" s="21">
        <f t="shared" ref="E151:G151" si="39">+E152</f>
        <v>0</v>
      </c>
      <c r="F151" s="21">
        <f t="shared" si="39"/>
        <v>24000000</v>
      </c>
      <c r="G151" s="38">
        <f t="shared" si="39"/>
        <v>24000000</v>
      </c>
    </row>
    <row r="152" spans="1:7" s="16" customFormat="1" x14ac:dyDescent="0.25">
      <c r="A152" s="39" t="s">
        <v>185</v>
      </c>
      <c r="B152" s="22">
        <v>70302</v>
      </c>
      <c r="C152" s="23" t="s">
        <v>144</v>
      </c>
      <c r="D152" s="18"/>
      <c r="E152" s="18"/>
      <c r="F152" s="18">
        <v>24000000</v>
      </c>
      <c r="G152" s="40">
        <f t="shared" si="38"/>
        <v>24000000</v>
      </c>
    </row>
    <row r="153" spans="1:7" s="16" customFormat="1" x14ac:dyDescent="0.25">
      <c r="A153" s="39"/>
      <c r="B153" s="22"/>
      <c r="C153" s="23"/>
      <c r="D153" s="18"/>
      <c r="E153" s="18"/>
      <c r="F153" s="18"/>
      <c r="G153" s="40">
        <f t="shared" si="38"/>
        <v>0</v>
      </c>
    </row>
    <row r="154" spans="1:7" s="1" customFormat="1" x14ac:dyDescent="0.25">
      <c r="A154" s="39"/>
      <c r="B154" s="19">
        <v>9</v>
      </c>
      <c r="C154" s="20" t="s">
        <v>99</v>
      </c>
      <c r="D154" s="21">
        <f>+D155</f>
        <v>260000000</v>
      </c>
      <c r="E154" s="21">
        <f t="shared" ref="E154:G155" si="40">+E155</f>
        <v>0</v>
      </c>
      <c r="F154" s="21">
        <f t="shared" si="40"/>
        <v>0</v>
      </c>
      <c r="G154" s="38">
        <f t="shared" si="40"/>
        <v>260000000</v>
      </c>
    </row>
    <row r="155" spans="1:7" s="1" customFormat="1" x14ac:dyDescent="0.25">
      <c r="A155" s="37" t="s">
        <v>176</v>
      </c>
      <c r="B155" s="19">
        <v>901</v>
      </c>
      <c r="C155" s="20" t="s">
        <v>100</v>
      </c>
      <c r="D155" s="21">
        <f>+D156</f>
        <v>260000000</v>
      </c>
      <c r="E155" s="21">
        <f t="shared" si="40"/>
        <v>0</v>
      </c>
      <c r="F155" s="21">
        <f t="shared" si="40"/>
        <v>0</v>
      </c>
      <c r="G155" s="38">
        <f t="shared" si="40"/>
        <v>260000000</v>
      </c>
    </row>
    <row r="156" spans="1:7" s="16" customFormat="1" x14ac:dyDescent="0.25">
      <c r="A156" s="45" t="s">
        <v>176</v>
      </c>
      <c r="B156" s="27">
        <v>90101</v>
      </c>
      <c r="C156" s="28" t="s">
        <v>69</v>
      </c>
      <c r="D156" s="29">
        <v>260000000</v>
      </c>
      <c r="E156" s="29"/>
      <c r="F156" s="29"/>
      <c r="G156" s="46">
        <f t="shared" si="38"/>
        <v>260000000</v>
      </c>
    </row>
    <row r="157" spans="1:7" s="16" customFormat="1" ht="15.75" thickBot="1" x14ac:dyDescent="0.3">
      <c r="A157" s="30"/>
      <c r="B157" s="31"/>
      <c r="C157" s="32" t="s">
        <v>56</v>
      </c>
      <c r="D157" s="33">
        <f>SUM(D154+D148+D133+D119+D115+D87+D40+D12)</f>
        <v>14632909204</v>
      </c>
      <c r="E157" s="33">
        <f t="shared" ref="E157:G157" si="41">SUM(E154+E148+E133+E119+E115+E87+E40+E12)</f>
        <v>6655628114</v>
      </c>
      <c r="F157" s="33">
        <f t="shared" si="41"/>
        <v>615468753</v>
      </c>
      <c r="G157" s="47">
        <f t="shared" si="41"/>
        <v>21904006071</v>
      </c>
    </row>
    <row r="158" spans="1:7" s="16" customFormat="1" ht="15.75" thickTop="1" x14ac:dyDescent="0.25">
      <c r="A158" s="34"/>
      <c r="B158" s="34"/>
      <c r="C158" s="35"/>
      <c r="D158" s="36"/>
      <c r="E158" s="36"/>
      <c r="F158" s="36"/>
      <c r="G158" s="36"/>
    </row>
    <row r="159" spans="1:7" s="16" customFormat="1" x14ac:dyDescent="0.25">
      <c r="A159" s="34"/>
      <c r="B159" s="34"/>
      <c r="C159" s="35"/>
      <c r="D159" s="36"/>
      <c r="E159" s="36"/>
      <c r="F159" s="36"/>
      <c r="G159" s="36"/>
    </row>
    <row r="160" spans="1:7" s="16" customFormat="1" x14ac:dyDescent="0.25">
      <c r="A160" s="34"/>
      <c r="B160" s="34"/>
      <c r="C160" s="35"/>
      <c r="D160" s="36"/>
      <c r="E160" s="36"/>
      <c r="F160" s="36"/>
      <c r="G160" s="36"/>
    </row>
    <row r="161" spans="1:7" s="16" customFormat="1" x14ac:dyDescent="0.25">
      <c r="A161" s="34"/>
      <c r="B161" s="34"/>
      <c r="C161" s="35"/>
      <c r="D161" s="36"/>
      <c r="E161" s="36"/>
      <c r="F161" s="36"/>
      <c r="G161" s="36"/>
    </row>
    <row r="162" spans="1:7" s="16" customFormat="1" x14ac:dyDescent="0.25">
      <c r="A162" s="34"/>
      <c r="B162" s="34"/>
      <c r="C162" s="35"/>
      <c r="D162" s="36"/>
      <c r="E162" s="36"/>
      <c r="F162" s="36"/>
      <c r="G162" s="36"/>
    </row>
    <row r="163" spans="1:7" s="16" customFormat="1" x14ac:dyDescent="0.25">
      <c r="A163" s="34"/>
      <c r="B163" s="34"/>
      <c r="C163" s="35"/>
      <c r="D163" s="36"/>
      <c r="E163" s="36"/>
      <c r="F163" s="36"/>
      <c r="G163" s="36"/>
    </row>
    <row r="164" spans="1:7" s="16" customFormat="1" x14ac:dyDescent="0.25">
      <c r="A164" s="34"/>
      <c r="B164" s="34"/>
      <c r="C164" s="35"/>
      <c r="D164" s="36"/>
      <c r="E164" s="36"/>
      <c r="F164" s="36"/>
      <c r="G164" s="36"/>
    </row>
    <row r="165" spans="1:7" s="16" customFormat="1" x14ac:dyDescent="0.25">
      <c r="A165" s="34"/>
      <c r="B165" s="34"/>
      <c r="C165" s="35"/>
      <c r="D165" s="36"/>
      <c r="E165" s="36"/>
      <c r="F165" s="36"/>
      <c r="G165" s="36"/>
    </row>
    <row r="166" spans="1:7" s="16" customFormat="1" x14ac:dyDescent="0.25">
      <c r="A166" s="34"/>
      <c r="B166" s="34"/>
      <c r="C166" s="35"/>
      <c r="D166" s="36"/>
      <c r="E166" s="36"/>
      <c r="F166" s="36"/>
      <c r="G166" s="36"/>
    </row>
    <row r="167" spans="1:7" s="16" customFormat="1" x14ac:dyDescent="0.25">
      <c r="A167" s="34"/>
      <c r="B167" s="34"/>
      <c r="C167" s="35"/>
      <c r="D167" s="36"/>
      <c r="E167" s="36"/>
      <c r="F167" s="36"/>
      <c r="G167" s="36"/>
    </row>
    <row r="168" spans="1:7" x14ac:dyDescent="0.25">
      <c r="A168" s="4"/>
      <c r="B168" s="4"/>
      <c r="C168" s="5"/>
      <c r="D168" s="6"/>
      <c r="E168" s="6"/>
      <c r="F168" s="6"/>
      <c r="G168" s="6"/>
    </row>
    <row r="169" spans="1:7" x14ac:dyDescent="0.25">
      <c r="A169" s="4"/>
      <c r="B169" s="4"/>
      <c r="C169" s="5"/>
      <c r="D169" s="6"/>
      <c r="E169" s="6"/>
      <c r="F169" s="6"/>
      <c r="G169" s="6"/>
    </row>
    <row r="170" spans="1:7" x14ac:dyDescent="0.25">
      <c r="D170" s="2"/>
      <c r="E170" s="2"/>
      <c r="G170" s="2"/>
    </row>
    <row r="171" spans="1:7" x14ac:dyDescent="0.25">
      <c r="D171" s="2"/>
      <c r="E171" s="2"/>
      <c r="G171" s="2"/>
    </row>
  </sheetData>
  <mergeCells count="11">
    <mergeCell ref="A1:G1"/>
    <mergeCell ref="C4:G4"/>
    <mergeCell ref="C5:G5"/>
    <mergeCell ref="C7:G7"/>
    <mergeCell ref="D9:F9"/>
    <mergeCell ref="C9:C10"/>
    <mergeCell ref="A9:A10"/>
    <mergeCell ref="G9:G10"/>
    <mergeCell ref="B9:B10"/>
    <mergeCell ref="C2:G2"/>
    <mergeCell ref="A3:G3"/>
  </mergeCells>
  <printOptions horizontalCentered="1" verticalCentered="1"/>
  <pageMargins left="0.11811023622047245" right="0" top="0.74803149606299213" bottom="0.74803149606299213" header="0.31496062992125984" footer="0.31496062992125984"/>
  <pageSetup paperSize="9"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C98B0-EA43-463F-AD57-7CF7E601FC03}">
  <dimension ref="A1:D39"/>
  <sheetViews>
    <sheetView workbookViewId="0">
      <selection activeCell="G18" sqref="G18"/>
    </sheetView>
  </sheetViews>
  <sheetFormatPr baseColWidth="10" defaultRowHeight="15" x14ac:dyDescent="0.25"/>
  <cols>
    <col min="1" max="1" width="36.140625" customWidth="1"/>
    <col min="2" max="2" width="20.42578125" customWidth="1"/>
    <col min="3" max="3" width="20" customWidth="1"/>
    <col min="4" max="4" width="20.7109375" customWidth="1"/>
  </cols>
  <sheetData>
    <row r="1" spans="1:4" ht="15.75" x14ac:dyDescent="0.25">
      <c r="A1" s="322"/>
      <c r="B1" s="322"/>
      <c r="C1" s="322"/>
      <c r="D1" s="322"/>
    </row>
    <row r="2" spans="1:4" ht="15.75" x14ac:dyDescent="0.25">
      <c r="A2" s="127"/>
      <c r="B2" s="321" t="s">
        <v>217</v>
      </c>
      <c r="C2" s="321"/>
      <c r="D2" s="321"/>
    </row>
    <row r="3" spans="1:4" ht="15.75" x14ac:dyDescent="0.25">
      <c r="A3" s="127"/>
      <c r="B3" s="321" t="s">
        <v>218</v>
      </c>
      <c r="C3" s="321"/>
      <c r="D3" s="321"/>
    </row>
    <row r="4" spans="1:4" ht="15.75" x14ac:dyDescent="0.25">
      <c r="A4" s="127"/>
      <c r="B4" s="321" t="s">
        <v>1</v>
      </c>
      <c r="C4" s="321"/>
      <c r="D4" s="321"/>
    </row>
    <row r="5" spans="1:4" ht="15.75" x14ac:dyDescent="0.25">
      <c r="A5" s="127"/>
      <c r="B5" s="323"/>
      <c r="C5" s="323"/>
      <c r="D5" s="129"/>
    </row>
    <row r="6" spans="1:4" ht="15.75" x14ac:dyDescent="0.25">
      <c r="A6" s="130"/>
      <c r="B6" s="321" t="s">
        <v>219</v>
      </c>
      <c r="C6" s="321"/>
      <c r="D6" s="321"/>
    </row>
    <row r="7" spans="1:4" ht="15.75" x14ac:dyDescent="0.25">
      <c r="A7" s="50"/>
      <c r="B7" s="131"/>
      <c r="C7" s="50"/>
      <c r="D7" s="50"/>
    </row>
    <row r="8" spans="1:4" ht="15.75" x14ac:dyDescent="0.25">
      <c r="A8" s="132" t="s">
        <v>220</v>
      </c>
      <c r="B8" s="133" t="s">
        <v>221</v>
      </c>
      <c r="C8" s="134" t="s">
        <v>222</v>
      </c>
      <c r="D8" s="135" t="s">
        <v>2</v>
      </c>
    </row>
    <row r="9" spans="1:4" ht="15.75" x14ac:dyDescent="0.25">
      <c r="A9" s="136"/>
      <c r="B9" s="137"/>
      <c r="C9" s="138"/>
      <c r="D9" s="139"/>
    </row>
    <row r="10" spans="1:4" ht="15.75" x14ac:dyDescent="0.25">
      <c r="A10" s="140" t="s">
        <v>223</v>
      </c>
      <c r="B10" s="141"/>
      <c r="C10" s="142"/>
      <c r="D10" s="143"/>
    </row>
    <row r="11" spans="1:4" ht="15.75" x14ac:dyDescent="0.25">
      <c r="A11" s="144"/>
      <c r="B11" s="141"/>
      <c r="C11" s="142"/>
      <c r="D11" s="143"/>
    </row>
    <row r="12" spans="1:4" ht="15.75" x14ac:dyDescent="0.25">
      <c r="A12" s="145" t="s">
        <v>224</v>
      </c>
      <c r="B12" s="281">
        <f>+B13</f>
        <v>12998987600</v>
      </c>
      <c r="C12" s="282"/>
      <c r="D12" s="283">
        <f>+D13</f>
        <v>12998987600</v>
      </c>
    </row>
    <row r="13" spans="1:4" ht="15.75" x14ac:dyDescent="0.25">
      <c r="A13" s="144" t="s">
        <v>225</v>
      </c>
      <c r="B13" s="282">
        <f>+INGRESOS!C16</f>
        <v>12998987600</v>
      </c>
      <c r="C13" s="282"/>
      <c r="D13" s="284">
        <f>B13+C13</f>
        <v>12998987600</v>
      </c>
    </row>
    <row r="14" spans="1:4" ht="15.75" x14ac:dyDescent="0.25">
      <c r="A14" s="144"/>
      <c r="B14" s="282"/>
      <c r="C14" s="282"/>
      <c r="D14" s="284"/>
    </row>
    <row r="15" spans="1:4" ht="15.75" x14ac:dyDescent="0.25">
      <c r="A15" s="145" t="s">
        <v>226</v>
      </c>
      <c r="B15" s="281">
        <f>SUM(B16:B16)</f>
        <v>0</v>
      </c>
      <c r="C15" s="281">
        <f>SUM(C16:C16)</f>
        <v>8905018471</v>
      </c>
      <c r="D15" s="283">
        <f>SUM(D16:D16)</f>
        <v>8905018471</v>
      </c>
    </row>
    <row r="16" spans="1:4" ht="15.75" x14ac:dyDescent="0.25">
      <c r="A16" s="144" t="s">
        <v>205</v>
      </c>
      <c r="B16" s="282"/>
      <c r="C16" s="282">
        <f>+INGRESOS!C21</f>
        <v>8905018471</v>
      </c>
      <c r="D16" s="284">
        <f>C16+B16</f>
        <v>8905018471</v>
      </c>
    </row>
    <row r="17" spans="1:4" ht="15.75" x14ac:dyDescent="0.25">
      <c r="A17" s="146"/>
      <c r="B17" s="285"/>
      <c r="C17" s="285"/>
      <c r="D17" s="286"/>
    </row>
    <row r="18" spans="1:4" ht="27.75" customHeight="1" thickBot="1" x14ac:dyDescent="0.3">
      <c r="A18" s="151" t="s">
        <v>227</v>
      </c>
      <c r="B18" s="287">
        <f>B15+B12</f>
        <v>12998987600</v>
      </c>
      <c r="C18" s="287">
        <f>C15+C12</f>
        <v>8905018471</v>
      </c>
      <c r="D18" s="288">
        <f>D15+D12</f>
        <v>21904006071</v>
      </c>
    </row>
    <row r="19" spans="1:4" ht="16.5" thickTop="1" x14ac:dyDescent="0.25">
      <c r="A19" s="147"/>
      <c r="B19" s="289"/>
      <c r="C19" s="289"/>
      <c r="D19" s="290"/>
    </row>
    <row r="20" spans="1:4" ht="15.75" x14ac:dyDescent="0.25">
      <c r="A20" s="145" t="s">
        <v>228</v>
      </c>
      <c r="B20" s="282"/>
      <c r="C20" s="282"/>
      <c r="D20" s="284"/>
    </row>
    <row r="21" spans="1:4" ht="15.75" x14ac:dyDescent="0.25">
      <c r="A21" s="144"/>
      <c r="B21" s="282"/>
      <c r="C21" s="282"/>
      <c r="D21" s="284"/>
    </row>
    <row r="22" spans="1:4" ht="15.75" x14ac:dyDescent="0.25">
      <c r="A22" s="145" t="s">
        <v>229</v>
      </c>
      <c r="B22" s="281">
        <f>SUM(B23:B27)</f>
        <v>12341397997</v>
      </c>
      <c r="C22" s="281">
        <f>SUM(C23:C27)</f>
        <v>50000000</v>
      </c>
      <c r="D22" s="283">
        <f>SUM(D23:D27)</f>
        <v>12391397997</v>
      </c>
    </row>
    <row r="23" spans="1:4" ht="15.75" x14ac:dyDescent="0.25">
      <c r="A23" s="144" t="s">
        <v>230</v>
      </c>
      <c r="B23" s="282">
        <f>+'CONSOLIDADO EGRESOS'!G12</f>
        <v>6810300132</v>
      </c>
      <c r="C23" s="282"/>
      <c r="D23" s="291">
        <f>B23+C23</f>
        <v>6810300132</v>
      </c>
    </row>
    <row r="24" spans="1:4" ht="15.75" x14ac:dyDescent="0.25">
      <c r="A24" s="144" t="s">
        <v>231</v>
      </c>
      <c r="B24" s="282">
        <f>+'CONSOLIDADO EGRESOS'!G40</f>
        <v>4846488774</v>
      </c>
      <c r="C24" s="292"/>
      <c r="D24" s="291">
        <f t="shared" ref="D24:D27" si="0">B24+C24</f>
        <v>4846488774</v>
      </c>
    </row>
    <row r="25" spans="1:4" ht="15.75" x14ac:dyDescent="0.25">
      <c r="A25" s="144" t="s">
        <v>232</v>
      </c>
      <c r="B25" s="282">
        <f>+'CONSOLIDADO EGRESOS'!G87</f>
        <v>453418500</v>
      </c>
      <c r="C25" s="292"/>
      <c r="D25" s="291">
        <f t="shared" si="0"/>
        <v>453418500</v>
      </c>
    </row>
    <row r="26" spans="1:4" ht="15.75" x14ac:dyDescent="0.25">
      <c r="A26" s="144" t="s">
        <v>233</v>
      </c>
      <c r="B26" s="282">
        <f>+'CONSOLIDADO EGRESOS'!G115</f>
        <v>500000</v>
      </c>
      <c r="C26" s="292"/>
      <c r="D26" s="291">
        <f t="shared" si="0"/>
        <v>500000</v>
      </c>
    </row>
    <row r="27" spans="1:4" ht="15.75" x14ac:dyDescent="0.25">
      <c r="A27" s="148" t="s">
        <v>234</v>
      </c>
      <c r="B27" s="282">
        <f>'CONSOLIDADO EGRESOS'!G133-'Estado de Origen y A'!C27</f>
        <v>230690591</v>
      </c>
      <c r="C27" s="292">
        <f>50000000</f>
        <v>50000000</v>
      </c>
      <c r="D27" s="291">
        <f t="shared" si="0"/>
        <v>280690591</v>
      </c>
    </row>
    <row r="28" spans="1:4" ht="15.75" x14ac:dyDescent="0.25">
      <c r="A28" s="144"/>
      <c r="B28" s="282"/>
      <c r="C28" s="292"/>
      <c r="D28" s="284"/>
    </row>
    <row r="29" spans="1:4" ht="15.75" x14ac:dyDescent="0.25">
      <c r="A29" s="145" t="s">
        <v>235</v>
      </c>
      <c r="B29" s="281">
        <f>+B30</f>
        <v>376589603</v>
      </c>
      <c r="C29" s="293">
        <f t="shared" ref="C29:D29" si="1">+C30</f>
        <v>200000000</v>
      </c>
      <c r="D29" s="283">
        <f t="shared" si="1"/>
        <v>576589603</v>
      </c>
    </row>
    <row r="30" spans="1:4" ht="15.75" x14ac:dyDescent="0.25">
      <c r="A30" s="144" t="s">
        <v>236</v>
      </c>
      <c r="B30" s="282">
        <f>'CONSOLIDADO EGRESOS'!G148-C30</f>
        <v>376589603</v>
      </c>
      <c r="C30" s="292">
        <v>200000000</v>
      </c>
      <c r="D30" s="291">
        <f t="shared" ref="D30" si="2">B30+C30</f>
        <v>576589603</v>
      </c>
    </row>
    <row r="31" spans="1:4" ht="15.75" x14ac:dyDescent="0.25">
      <c r="A31" s="144"/>
      <c r="B31" s="282"/>
      <c r="C31" s="292"/>
      <c r="D31" s="284"/>
    </row>
    <row r="32" spans="1:4" ht="15.75" x14ac:dyDescent="0.25">
      <c r="A32" s="145" t="s">
        <v>237</v>
      </c>
      <c r="B32" s="281">
        <f>'CONSOLIDADO EGRESOS'!G119-'Estado de Origen y A'!C32</f>
        <v>21000000</v>
      </c>
      <c r="C32" s="293">
        <f>'CONSOLIDADO EGRESOS'!G121+'CONSOLIDADO EGRESOS'!G122+'CONSOLIDADO EGRESOS'!G123+'CONSOLIDADO EGRESOS'!G124+'CONSOLIDADO EGRESOS'!G126+'CONSOLIDADO EGRESOS'!G128+'CONSOLIDADO EGRESOS'!G130+'CONSOLIDADO EGRESOS'!D131</f>
        <v>8655018471</v>
      </c>
      <c r="D32" s="294">
        <f>B32+C32</f>
        <v>8676018471</v>
      </c>
    </row>
    <row r="33" spans="1:4" ht="15.75" x14ac:dyDescent="0.25">
      <c r="A33" s="149"/>
      <c r="B33" s="295"/>
      <c r="C33" s="295"/>
      <c r="D33" s="296"/>
    </row>
    <row r="34" spans="1:4" ht="15.75" x14ac:dyDescent="0.25">
      <c r="A34" s="149" t="s">
        <v>238</v>
      </c>
      <c r="B34" s="295">
        <f>'CONSOLIDADO EGRESOS'!G154</f>
        <v>260000000</v>
      </c>
      <c r="C34" s="293"/>
      <c r="D34" s="294">
        <f>B34+C34</f>
        <v>260000000</v>
      </c>
    </row>
    <row r="35" spans="1:4" ht="15.75" x14ac:dyDescent="0.25">
      <c r="A35" s="150"/>
      <c r="B35" s="297"/>
      <c r="C35" s="297"/>
      <c r="D35" s="298"/>
    </row>
    <row r="36" spans="1:4" ht="24" customHeight="1" thickBot="1" x14ac:dyDescent="0.3">
      <c r="A36" s="153" t="s">
        <v>239</v>
      </c>
      <c r="B36" s="299">
        <f>SUM(B22+B29+B32+B34)</f>
        <v>12998987600</v>
      </c>
      <c r="C36" s="299">
        <f>C22+C29+C32</f>
        <v>8905018471</v>
      </c>
      <c r="D36" s="300">
        <f>SUM(D22+D29+D32+D34)</f>
        <v>21904006071</v>
      </c>
    </row>
    <row r="37" spans="1:4" ht="15.75" thickTop="1" x14ac:dyDescent="0.25"/>
    <row r="38" spans="1:4" x14ac:dyDescent="0.25">
      <c r="D38" s="152"/>
    </row>
    <row r="39" spans="1:4" x14ac:dyDescent="0.25">
      <c r="C39" s="152"/>
    </row>
  </sheetData>
  <mergeCells count="6">
    <mergeCell ref="B6:D6"/>
    <mergeCell ref="A1:D1"/>
    <mergeCell ref="B2:D2"/>
    <mergeCell ref="B3:D3"/>
    <mergeCell ref="B4:D4"/>
    <mergeCell ref="B5:C5"/>
  </mergeCells>
  <printOptions horizontalCentered="1" verticalCentered="1"/>
  <pageMargins left="0.70866141732283472" right="0.70866141732283472" top="0.55118110236220474" bottom="0.55118110236220474" header="0.31496062992125984" footer="0.31496062992125984"/>
  <pageSetup scale="9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A9135-BF8C-4252-998D-712560DF5F2A}">
  <dimension ref="A1:H29"/>
  <sheetViews>
    <sheetView workbookViewId="0">
      <selection activeCell="L9" sqref="L9"/>
    </sheetView>
  </sheetViews>
  <sheetFormatPr baseColWidth="10" defaultRowHeight="15" x14ac:dyDescent="0.25"/>
  <cols>
    <col min="1" max="1" width="2.140625" style="51" customWidth="1"/>
    <col min="2" max="2" width="2.42578125" style="51" customWidth="1"/>
    <col min="3" max="3" width="62" style="51" customWidth="1"/>
    <col min="4" max="4" width="18.7109375" style="51" bestFit="1" customWidth="1"/>
    <col min="5" max="5" width="19.140625" style="158" bestFit="1" customWidth="1"/>
    <col min="6" max="6" width="9.42578125" style="51" bestFit="1" customWidth="1"/>
    <col min="7" max="7" width="2" style="51" customWidth="1"/>
    <col min="8" max="8" width="3.42578125" style="51" customWidth="1"/>
    <col min="9" max="16384" width="11.42578125" style="51"/>
  </cols>
  <sheetData>
    <row r="1" spans="1:8" x14ac:dyDescent="0.25">
      <c r="A1" s="324"/>
      <c r="B1" s="324"/>
      <c r="C1" s="324"/>
      <c r="D1" s="324"/>
      <c r="E1" s="324"/>
      <c r="F1" s="324"/>
      <c r="G1" s="324"/>
      <c r="H1" s="324"/>
    </row>
    <row r="2" spans="1:8" x14ac:dyDescent="0.25">
      <c r="F2" s="159"/>
    </row>
    <row r="3" spans="1:8" ht="15.75" x14ac:dyDescent="0.25">
      <c r="C3" s="321" t="s">
        <v>241</v>
      </c>
      <c r="D3" s="321"/>
      <c r="E3" s="321"/>
      <c r="F3" s="321"/>
      <c r="G3" s="321"/>
    </row>
    <row r="4" spans="1:8" s="160" customFormat="1" ht="15.75" x14ac:dyDescent="0.25">
      <c r="C4" s="321" t="s">
        <v>242</v>
      </c>
      <c r="D4" s="321"/>
      <c r="E4" s="321"/>
      <c r="F4" s="321"/>
      <c r="G4" s="321"/>
    </row>
    <row r="5" spans="1:8" s="160" customFormat="1" ht="15.75" x14ac:dyDescent="0.25">
      <c r="C5" s="321" t="s">
        <v>249</v>
      </c>
      <c r="D5" s="321"/>
      <c r="E5" s="321"/>
      <c r="F5" s="321"/>
      <c r="G5" s="321"/>
    </row>
    <row r="6" spans="1:8" s="160" customFormat="1" ht="15.75" x14ac:dyDescent="0.25">
      <c r="C6" s="161"/>
      <c r="D6" s="128"/>
      <c r="E6" s="162"/>
      <c r="F6" s="163"/>
      <c r="G6" s="161"/>
    </row>
    <row r="7" spans="1:8" s="160" customFormat="1" ht="15.75" x14ac:dyDescent="0.25">
      <c r="C7" s="321" t="s">
        <v>243</v>
      </c>
      <c r="D7" s="321"/>
      <c r="E7" s="321"/>
      <c r="F7" s="321"/>
      <c r="G7" s="321"/>
    </row>
    <row r="8" spans="1:8" ht="15.75" thickBot="1" x14ac:dyDescent="0.3">
      <c r="C8" s="164"/>
      <c r="D8" s="165"/>
      <c r="E8" s="166"/>
      <c r="F8" s="167"/>
    </row>
    <row r="9" spans="1:8" ht="15.75" thickTop="1" x14ac:dyDescent="0.25">
      <c r="B9" s="168"/>
      <c r="C9" s="169"/>
      <c r="D9" s="170"/>
      <c r="E9" s="171"/>
      <c r="F9" s="169"/>
      <c r="G9" s="172"/>
    </row>
    <row r="10" spans="1:8" x14ac:dyDescent="0.25">
      <c r="B10" s="173"/>
      <c r="C10" s="174" t="s">
        <v>244</v>
      </c>
      <c r="D10" s="175"/>
      <c r="E10" s="176"/>
      <c r="F10" s="175"/>
      <c r="G10" s="177"/>
    </row>
    <row r="11" spans="1:8" x14ac:dyDescent="0.25">
      <c r="B11" s="173"/>
      <c r="C11" s="175"/>
      <c r="D11" s="175"/>
      <c r="E11" s="176"/>
      <c r="F11" s="175"/>
      <c r="G11" s="177"/>
    </row>
    <row r="12" spans="1:8" s="160" customFormat="1" ht="15.75" x14ac:dyDescent="0.25">
      <c r="B12" s="178"/>
      <c r="C12" s="179" t="s">
        <v>245</v>
      </c>
      <c r="D12" s="180">
        <f>+'Estado de Origen y A'!D13</f>
        <v>12998987600</v>
      </c>
      <c r="E12" s="181"/>
      <c r="F12" s="182">
        <f>D12/$E$16</f>
        <v>0.59345251995753068</v>
      </c>
      <c r="G12" s="183"/>
    </row>
    <row r="13" spans="1:8" s="160" customFormat="1" ht="15.75" x14ac:dyDescent="0.25">
      <c r="B13" s="178"/>
      <c r="C13" s="184" t="s">
        <v>246</v>
      </c>
      <c r="D13" s="180">
        <f>+'Estado de Origen y A'!D16</f>
        <v>8905018471</v>
      </c>
      <c r="E13" s="181"/>
      <c r="F13" s="182">
        <f>D13/$E$16</f>
        <v>0.40654748004246938</v>
      </c>
      <c r="G13" s="183"/>
    </row>
    <row r="14" spans="1:8" s="160" customFormat="1" ht="15.75" x14ac:dyDescent="0.25">
      <c r="B14" s="178"/>
      <c r="C14" s="185"/>
      <c r="D14" s="186"/>
      <c r="E14" s="181"/>
      <c r="F14" s="187"/>
      <c r="G14" s="183"/>
    </row>
    <row r="15" spans="1:8" ht="15.75" x14ac:dyDescent="0.25">
      <c r="B15" s="173"/>
      <c r="C15" s="188"/>
      <c r="D15" s="189"/>
      <c r="E15" s="189"/>
      <c r="F15" s="190"/>
      <c r="G15" s="191"/>
    </row>
    <row r="16" spans="1:8" s="160" customFormat="1" ht="20.25" customHeight="1" x14ac:dyDescent="0.25">
      <c r="B16" s="178"/>
      <c r="C16" s="206" t="s">
        <v>206</v>
      </c>
      <c r="D16" s="207"/>
      <c r="E16" s="207">
        <f>SUM(D12:D13)</f>
        <v>21904006071</v>
      </c>
      <c r="F16" s="208">
        <f>F13+F12</f>
        <v>1</v>
      </c>
      <c r="G16" s="183"/>
    </row>
    <row r="17" spans="2:7" ht="15.75" x14ac:dyDescent="0.25">
      <c r="B17" s="173"/>
      <c r="C17" s="188"/>
      <c r="D17" s="189"/>
      <c r="E17" s="192"/>
      <c r="F17" s="193"/>
      <c r="G17" s="191"/>
    </row>
    <row r="18" spans="2:7" ht="15.75" x14ac:dyDescent="0.25">
      <c r="B18" s="173"/>
      <c r="C18" s="188"/>
      <c r="D18" s="189"/>
      <c r="E18" s="192"/>
      <c r="F18" s="193"/>
      <c r="G18" s="191"/>
    </row>
    <row r="19" spans="2:7" ht="15.75" x14ac:dyDescent="0.25">
      <c r="B19" s="173"/>
      <c r="C19" s="194" t="s">
        <v>247</v>
      </c>
      <c r="D19" s="189"/>
      <c r="E19" s="192"/>
      <c r="F19" s="193"/>
      <c r="G19" s="191"/>
    </row>
    <row r="20" spans="2:7" ht="15.75" x14ac:dyDescent="0.25">
      <c r="B20" s="173"/>
      <c r="C20" s="188"/>
      <c r="D20" s="189"/>
      <c r="E20" s="192"/>
      <c r="F20" s="193"/>
      <c r="G20" s="191"/>
    </row>
    <row r="21" spans="2:7" s="160" customFormat="1" ht="15.75" x14ac:dyDescent="0.25">
      <c r="B21" s="178"/>
      <c r="C21" s="184" t="s">
        <v>250</v>
      </c>
      <c r="D21" s="180">
        <f>+'CONSOLIDADO EGRESOS'!D157</f>
        <v>14632909204</v>
      </c>
      <c r="E21" s="186"/>
      <c r="F21" s="182">
        <f>D21/E25</f>
        <v>0.66804716710580936</v>
      </c>
      <c r="G21" s="183"/>
    </row>
    <row r="22" spans="2:7" s="160" customFormat="1" ht="15.75" x14ac:dyDescent="0.25">
      <c r="B22" s="178"/>
      <c r="C22" s="184" t="s">
        <v>251</v>
      </c>
      <c r="D22" s="180">
        <f>+'CONSOLIDADO EGRESOS'!E157</f>
        <v>6655628114</v>
      </c>
      <c r="E22" s="186"/>
      <c r="F22" s="182">
        <f>D22/E25</f>
        <v>0.30385437679419641</v>
      </c>
      <c r="G22" s="183"/>
    </row>
    <row r="23" spans="2:7" s="160" customFormat="1" ht="15.75" x14ac:dyDescent="0.25">
      <c r="B23" s="178"/>
      <c r="C23" s="179" t="s">
        <v>252</v>
      </c>
      <c r="D23" s="195">
        <f>+'CONSOLIDADO EGRESOS'!F157</f>
        <v>615468753</v>
      </c>
      <c r="E23" s="186"/>
      <c r="F23" s="182">
        <f>D23/E25</f>
        <v>2.8098456099994201E-2</v>
      </c>
      <c r="G23" s="183"/>
    </row>
    <row r="24" spans="2:7" ht="15.75" x14ac:dyDescent="0.25">
      <c r="B24" s="173"/>
      <c r="C24" s="188"/>
      <c r="D24" s="189"/>
      <c r="E24" s="131"/>
      <c r="F24" s="196"/>
      <c r="G24" s="191"/>
    </row>
    <row r="25" spans="2:7" s="160" customFormat="1" ht="19.5" customHeight="1" x14ac:dyDescent="0.25">
      <c r="B25" s="178"/>
      <c r="C25" s="206" t="s">
        <v>248</v>
      </c>
      <c r="D25" s="207"/>
      <c r="E25" s="209">
        <f>SUM(D21+D22+D23)</f>
        <v>21904006071</v>
      </c>
      <c r="F25" s="210">
        <f>F21+F22+F23</f>
        <v>1</v>
      </c>
      <c r="G25" s="183"/>
    </row>
    <row r="26" spans="2:7" x14ac:dyDescent="0.25">
      <c r="B26" s="173"/>
      <c r="C26" s="175"/>
      <c r="D26" s="197"/>
      <c r="E26" s="198"/>
      <c r="F26" s="199"/>
      <c r="G26" s="191"/>
    </row>
    <row r="27" spans="2:7" ht="15.75" thickBot="1" x14ac:dyDescent="0.3">
      <c r="B27" s="200"/>
      <c r="C27" s="201"/>
      <c r="D27" s="201"/>
      <c r="E27" s="202"/>
      <c r="F27" s="201"/>
      <c r="G27" s="203"/>
    </row>
    <row r="28" spans="2:7" ht="26.25" customHeight="1" thickTop="1" x14ac:dyDescent="0.25">
      <c r="C28" s="175"/>
      <c r="D28" s="175"/>
      <c r="E28" s="176"/>
      <c r="F28" s="175"/>
      <c r="G28" s="175"/>
    </row>
    <row r="29" spans="2:7" x14ac:dyDescent="0.25">
      <c r="D29" s="204"/>
      <c r="E29" s="205"/>
      <c r="F29" s="159"/>
    </row>
  </sheetData>
  <mergeCells count="5">
    <mergeCell ref="A1:H1"/>
    <mergeCell ref="C3:G3"/>
    <mergeCell ref="C4:G4"/>
    <mergeCell ref="C5:G5"/>
    <mergeCell ref="C7:G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90500-29E3-457E-BECD-FBF6D8621B9E}">
  <dimension ref="A1:G29"/>
  <sheetViews>
    <sheetView workbookViewId="0">
      <selection activeCell="H4" sqref="H4"/>
    </sheetView>
  </sheetViews>
  <sheetFormatPr baseColWidth="10" defaultRowHeight="15" x14ac:dyDescent="0.25"/>
  <cols>
    <col min="1" max="1" width="16.7109375" customWidth="1"/>
    <col min="2" max="2" width="3.5703125" customWidth="1"/>
    <col min="3" max="3" width="10.28515625" bestFit="1" customWidth="1"/>
    <col min="4" max="4" width="21.42578125" style="152" customWidth="1"/>
    <col min="5" max="5" width="67.28515625" customWidth="1"/>
    <col min="6" max="6" width="12.7109375" bestFit="1" customWidth="1"/>
  </cols>
  <sheetData>
    <row r="1" spans="1:7" x14ac:dyDescent="0.25">
      <c r="A1" s="327"/>
      <c r="B1" s="327"/>
      <c r="C1" s="327"/>
      <c r="D1" s="327"/>
      <c r="E1" s="327"/>
    </row>
    <row r="2" spans="1:7" ht="15.75" x14ac:dyDescent="0.25">
      <c r="A2" s="211"/>
      <c r="B2" s="211"/>
      <c r="C2" s="328" t="s">
        <v>253</v>
      </c>
      <c r="D2" s="328"/>
      <c r="E2" s="328"/>
      <c r="F2" s="328"/>
      <c r="G2" s="301"/>
    </row>
    <row r="3" spans="1:7" ht="15.75" x14ac:dyDescent="0.25">
      <c r="A3" s="211"/>
      <c r="B3" s="211"/>
      <c r="C3" s="328" t="s">
        <v>255</v>
      </c>
      <c r="D3" s="328"/>
      <c r="E3" s="328"/>
      <c r="F3" s="328"/>
      <c r="G3" s="301"/>
    </row>
    <row r="4" spans="1:7" ht="15.75" x14ac:dyDescent="0.25">
      <c r="A4" s="211"/>
      <c r="B4" s="211"/>
      <c r="D4" s="212"/>
      <c r="E4" s="212"/>
      <c r="F4" s="212"/>
      <c r="G4" s="212"/>
    </row>
    <row r="5" spans="1:7" ht="15.75" x14ac:dyDescent="0.25">
      <c r="A5" s="211"/>
      <c r="B5" s="211"/>
      <c r="C5" s="328" t="s">
        <v>256</v>
      </c>
      <c r="D5" s="328"/>
      <c r="E5" s="328"/>
      <c r="F5" s="328"/>
      <c r="G5" s="301"/>
    </row>
    <row r="6" spans="1:7" x14ac:dyDescent="0.25">
      <c r="A6" s="211"/>
      <c r="B6" s="211"/>
      <c r="C6" s="211"/>
      <c r="D6" s="213"/>
    </row>
    <row r="7" spans="1:7" s="16" customFormat="1" ht="19.5" customHeight="1" x14ac:dyDescent="0.25">
      <c r="A7" s="325" t="s">
        <v>257</v>
      </c>
      <c r="B7" s="326"/>
      <c r="C7" s="229" t="s">
        <v>258</v>
      </c>
      <c r="D7" s="228" t="s">
        <v>258</v>
      </c>
      <c r="E7" s="228" t="s">
        <v>259</v>
      </c>
      <c r="F7" s="230" t="s">
        <v>321</v>
      </c>
    </row>
    <row r="8" spans="1:7" ht="30" x14ac:dyDescent="0.25">
      <c r="A8" s="214" t="s">
        <v>263</v>
      </c>
      <c r="B8" s="215" t="s">
        <v>264</v>
      </c>
      <c r="C8" s="215">
        <v>50103</v>
      </c>
      <c r="D8" s="227" t="s">
        <v>44</v>
      </c>
      <c r="E8" s="220" t="s">
        <v>285</v>
      </c>
      <c r="F8" s="216">
        <v>3000000</v>
      </c>
    </row>
    <row r="9" spans="1:7" ht="30" x14ac:dyDescent="0.25">
      <c r="A9" s="225" t="s">
        <v>263</v>
      </c>
      <c r="B9" s="217" t="s">
        <v>264</v>
      </c>
      <c r="C9" s="217">
        <v>50104</v>
      </c>
      <c r="D9" s="218" t="s">
        <v>45</v>
      </c>
      <c r="E9" s="219" t="s">
        <v>286</v>
      </c>
      <c r="F9" s="226">
        <v>5000000</v>
      </c>
    </row>
    <row r="10" spans="1:7" ht="30" x14ac:dyDescent="0.25">
      <c r="A10" s="225" t="s">
        <v>263</v>
      </c>
      <c r="B10" s="217" t="s">
        <v>264</v>
      </c>
      <c r="C10" s="217">
        <v>50104</v>
      </c>
      <c r="D10" s="218" t="s">
        <v>45</v>
      </c>
      <c r="E10" s="219" t="s">
        <v>287</v>
      </c>
      <c r="F10" s="226">
        <v>15000000</v>
      </c>
    </row>
    <row r="11" spans="1:7" ht="45" x14ac:dyDescent="0.25">
      <c r="A11" s="225" t="s">
        <v>267</v>
      </c>
      <c r="B11" s="217" t="s">
        <v>268</v>
      </c>
      <c r="C11" s="217">
        <v>50105</v>
      </c>
      <c r="D11" s="218" t="s">
        <v>288</v>
      </c>
      <c r="E11" s="219" t="s">
        <v>289</v>
      </c>
      <c r="F11" s="226">
        <v>23000000</v>
      </c>
    </row>
    <row r="12" spans="1:7" ht="47.25" customHeight="1" x14ac:dyDescent="0.25">
      <c r="A12" s="225" t="s">
        <v>263</v>
      </c>
      <c r="B12" s="217" t="s">
        <v>264</v>
      </c>
      <c r="C12" s="217">
        <v>50106</v>
      </c>
      <c r="D12" s="218" t="s">
        <v>254</v>
      </c>
      <c r="E12" s="219" t="s">
        <v>290</v>
      </c>
      <c r="F12" s="226">
        <v>500000</v>
      </c>
    </row>
    <row r="13" spans="1:7" ht="36.75" customHeight="1" x14ac:dyDescent="0.25">
      <c r="A13" s="225" t="s">
        <v>263</v>
      </c>
      <c r="B13" s="217" t="s">
        <v>264</v>
      </c>
      <c r="C13" s="217">
        <v>50199</v>
      </c>
      <c r="D13" s="218" t="s">
        <v>47</v>
      </c>
      <c r="E13" s="219" t="s">
        <v>291</v>
      </c>
      <c r="F13" s="226">
        <v>10000000</v>
      </c>
    </row>
    <row r="14" spans="1:7" ht="30" x14ac:dyDescent="0.25">
      <c r="A14" s="225" t="s">
        <v>263</v>
      </c>
      <c r="B14" s="217" t="s">
        <v>264</v>
      </c>
      <c r="C14" s="217">
        <v>50199</v>
      </c>
      <c r="D14" s="218" t="s">
        <v>47</v>
      </c>
      <c r="E14" s="219" t="s">
        <v>292</v>
      </c>
      <c r="F14" s="226">
        <v>4000000</v>
      </c>
    </row>
    <row r="15" spans="1:7" ht="45" x14ac:dyDescent="0.25">
      <c r="A15" s="225" t="s">
        <v>263</v>
      </c>
      <c r="B15" s="217" t="s">
        <v>264</v>
      </c>
      <c r="C15" s="217">
        <v>50201</v>
      </c>
      <c r="D15" s="218" t="s">
        <v>48</v>
      </c>
      <c r="E15" s="219" t="s">
        <v>293</v>
      </c>
      <c r="F15" s="226">
        <v>1214000000</v>
      </c>
    </row>
    <row r="16" spans="1:7" ht="45" x14ac:dyDescent="0.25">
      <c r="A16" s="225" t="s">
        <v>263</v>
      </c>
      <c r="B16" s="217" t="s">
        <v>264</v>
      </c>
      <c r="C16" s="217">
        <v>50201</v>
      </c>
      <c r="D16" s="218" t="s">
        <v>48</v>
      </c>
      <c r="E16" s="219" t="s">
        <v>294</v>
      </c>
      <c r="F16" s="226">
        <v>1284000000</v>
      </c>
    </row>
    <row r="17" spans="1:6" ht="45" x14ac:dyDescent="0.25">
      <c r="A17" s="225" t="s">
        <v>263</v>
      </c>
      <c r="B17" s="217" t="s">
        <v>264</v>
      </c>
      <c r="C17" s="217">
        <v>50201</v>
      </c>
      <c r="D17" s="218" t="s">
        <v>48</v>
      </c>
      <c r="E17" s="219" t="s">
        <v>295</v>
      </c>
      <c r="F17" s="226">
        <v>1214000000</v>
      </c>
    </row>
    <row r="18" spans="1:6" ht="45" x14ac:dyDescent="0.25">
      <c r="A18" s="225" t="s">
        <v>263</v>
      </c>
      <c r="B18" s="217" t="s">
        <v>264</v>
      </c>
      <c r="C18" s="217">
        <v>50201</v>
      </c>
      <c r="D18" s="218" t="s">
        <v>48</v>
      </c>
      <c r="E18" s="219" t="s">
        <v>296</v>
      </c>
      <c r="F18" s="226">
        <v>326200000</v>
      </c>
    </row>
    <row r="19" spans="1:6" ht="45" x14ac:dyDescent="0.25">
      <c r="A19" s="225" t="s">
        <v>263</v>
      </c>
      <c r="B19" s="217" t="s">
        <v>264</v>
      </c>
      <c r="C19" s="217">
        <v>50201</v>
      </c>
      <c r="D19" s="218" t="s">
        <v>48</v>
      </c>
      <c r="E19" s="219" t="s">
        <v>297</v>
      </c>
      <c r="F19" s="226">
        <v>4150468471</v>
      </c>
    </row>
    <row r="20" spans="1:6" ht="45" x14ac:dyDescent="0.25">
      <c r="A20" s="225" t="s">
        <v>263</v>
      </c>
      <c r="B20" s="217" t="s">
        <v>264</v>
      </c>
      <c r="C20" s="217">
        <v>59902</v>
      </c>
      <c r="D20" s="218" t="s">
        <v>49</v>
      </c>
      <c r="E20" s="219" t="s">
        <v>298</v>
      </c>
      <c r="F20" s="226">
        <v>83350000</v>
      </c>
    </row>
    <row r="21" spans="1:6" x14ac:dyDescent="0.25">
      <c r="A21" s="225" t="s">
        <v>281</v>
      </c>
      <c r="B21" s="217" t="s">
        <v>282</v>
      </c>
      <c r="C21" s="217">
        <v>59903</v>
      </c>
      <c r="D21" s="218" t="s">
        <v>50</v>
      </c>
      <c r="E21" s="219" t="s">
        <v>299</v>
      </c>
      <c r="F21" s="226">
        <v>1000000</v>
      </c>
    </row>
    <row r="22" spans="1:6" ht="30" x14ac:dyDescent="0.25">
      <c r="A22" s="225" t="s">
        <v>263</v>
      </c>
      <c r="B22" s="217" t="s">
        <v>264</v>
      </c>
      <c r="C22" s="217">
        <v>59903</v>
      </c>
      <c r="D22" s="218" t="s">
        <v>50</v>
      </c>
      <c r="E22" s="219" t="s">
        <v>300</v>
      </c>
      <c r="F22" s="226">
        <v>41300000</v>
      </c>
    </row>
    <row r="23" spans="1:6" ht="30" x14ac:dyDescent="0.25">
      <c r="A23" s="225" t="s">
        <v>267</v>
      </c>
      <c r="B23" s="217" t="s">
        <v>268</v>
      </c>
      <c r="C23" s="217">
        <v>59903</v>
      </c>
      <c r="D23" s="218" t="s">
        <v>50</v>
      </c>
      <c r="E23" s="219" t="s">
        <v>301</v>
      </c>
      <c r="F23" s="226">
        <v>150000000</v>
      </c>
    </row>
    <row r="24" spans="1:6" ht="30" x14ac:dyDescent="0.25">
      <c r="A24" s="225" t="s">
        <v>267</v>
      </c>
      <c r="B24" s="217" t="s">
        <v>268</v>
      </c>
      <c r="C24" s="217">
        <v>59903</v>
      </c>
      <c r="D24" s="218" t="s">
        <v>50</v>
      </c>
      <c r="E24" s="219" t="s">
        <v>302</v>
      </c>
      <c r="F24" s="226">
        <v>7500000</v>
      </c>
    </row>
    <row r="25" spans="1:6" ht="45" x14ac:dyDescent="0.25">
      <c r="A25" s="225" t="s">
        <v>267</v>
      </c>
      <c r="B25" s="217" t="s">
        <v>268</v>
      </c>
      <c r="C25" s="217">
        <v>59903</v>
      </c>
      <c r="D25" s="218" t="s">
        <v>50</v>
      </c>
      <c r="E25" s="219" t="s">
        <v>303</v>
      </c>
      <c r="F25" s="226">
        <v>122700000</v>
      </c>
    </row>
    <row r="26" spans="1:6" ht="45" x14ac:dyDescent="0.25">
      <c r="A26" s="225" t="s">
        <v>263</v>
      </c>
      <c r="B26" s="217" t="s">
        <v>264</v>
      </c>
      <c r="C26" s="217">
        <v>60102</v>
      </c>
      <c r="D26" s="218" t="s">
        <v>304</v>
      </c>
      <c r="E26" s="219" t="s">
        <v>305</v>
      </c>
      <c r="F26" s="226">
        <v>50000000</v>
      </c>
    </row>
    <row r="27" spans="1:6" ht="30" x14ac:dyDescent="0.25">
      <c r="A27" s="231" t="s">
        <v>275</v>
      </c>
      <c r="B27" s="232" t="s">
        <v>276</v>
      </c>
      <c r="C27" s="232">
        <v>70201</v>
      </c>
      <c r="D27" s="233" t="s">
        <v>55</v>
      </c>
      <c r="E27" s="234" t="s">
        <v>319</v>
      </c>
      <c r="F27" s="235">
        <v>200000000</v>
      </c>
    </row>
    <row r="28" spans="1:6" ht="21" customHeight="1" thickBot="1" x14ac:dyDescent="0.3">
      <c r="A28" s="236"/>
      <c r="B28" s="237"/>
      <c r="C28" s="237"/>
      <c r="D28" s="238"/>
      <c r="E28" s="239"/>
      <c r="F28" s="240">
        <f>SUM(F8:F27)</f>
        <v>8905018471</v>
      </c>
    </row>
    <row r="29" spans="1:6" ht="15.75" thickTop="1" x14ac:dyDescent="0.25">
      <c r="A29" s="222"/>
      <c r="B29" s="223"/>
      <c r="C29" s="222"/>
      <c r="D29" s="222"/>
      <c r="E29" s="224"/>
      <c r="F29" s="224"/>
    </row>
  </sheetData>
  <mergeCells count="5">
    <mergeCell ref="A7:B7"/>
    <mergeCell ref="A1:E1"/>
    <mergeCell ref="C2:F2"/>
    <mergeCell ref="C3:F3"/>
    <mergeCell ref="C5:F5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9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80484-0A2C-4C63-9EE5-8550FCE03982}">
  <dimension ref="A1:G28"/>
  <sheetViews>
    <sheetView tabSelected="1" workbookViewId="0">
      <selection activeCell="E26" sqref="E26"/>
    </sheetView>
  </sheetViews>
  <sheetFormatPr baseColWidth="10" defaultRowHeight="15" x14ac:dyDescent="0.25"/>
  <cols>
    <col min="1" max="1" width="16.42578125" style="3" customWidth="1"/>
    <col min="2" max="2" width="3.85546875" customWidth="1"/>
    <col min="3" max="3" width="7.7109375" bestFit="1" customWidth="1"/>
    <col min="4" max="4" width="25.42578125" customWidth="1"/>
    <col min="5" max="5" width="89.7109375" customWidth="1"/>
    <col min="6" max="6" width="12.7109375" bestFit="1" customWidth="1"/>
  </cols>
  <sheetData>
    <row r="1" spans="1:7" x14ac:dyDescent="0.25">
      <c r="A1" s="327"/>
      <c r="B1" s="327"/>
      <c r="C1" s="327"/>
      <c r="D1" s="327"/>
      <c r="E1" s="327"/>
    </row>
    <row r="2" spans="1:7" ht="15.75" x14ac:dyDescent="0.25">
      <c r="A2" s="241"/>
      <c r="C2" s="329" t="s">
        <v>322</v>
      </c>
      <c r="D2" s="329"/>
      <c r="E2" s="329"/>
      <c r="F2" s="329"/>
      <c r="G2" s="302"/>
    </row>
    <row r="3" spans="1:7" ht="15.75" x14ac:dyDescent="0.25">
      <c r="A3" s="241"/>
      <c r="C3" s="242"/>
      <c r="D3" s="242"/>
      <c r="E3" s="242"/>
      <c r="F3" s="242"/>
      <c r="G3" s="242"/>
    </row>
    <row r="4" spans="1:7" ht="15.75" x14ac:dyDescent="0.25">
      <c r="A4" s="241"/>
      <c r="C4" s="329" t="s">
        <v>215</v>
      </c>
      <c r="D4" s="329"/>
      <c r="E4" s="329"/>
      <c r="F4" s="329"/>
      <c r="G4" s="302"/>
    </row>
    <row r="5" spans="1:7" ht="15.75" x14ac:dyDescent="0.25">
      <c r="A5" s="241"/>
      <c r="C5" s="329" t="s">
        <v>323</v>
      </c>
      <c r="D5" s="329"/>
      <c r="E5" s="329"/>
      <c r="F5" s="329"/>
      <c r="G5" s="302"/>
    </row>
    <row r="6" spans="1:7" x14ac:dyDescent="0.25">
      <c r="A6" s="241"/>
      <c r="B6" s="211"/>
      <c r="C6" s="211"/>
      <c r="D6" s="211"/>
    </row>
    <row r="7" spans="1:7" s="243" customFormat="1" ht="20.25" customHeight="1" x14ac:dyDescent="0.25">
      <c r="A7" s="249" t="s">
        <v>257</v>
      </c>
      <c r="B7" s="250"/>
      <c r="C7" s="229" t="s">
        <v>143</v>
      </c>
      <c r="D7" s="228" t="s">
        <v>258</v>
      </c>
      <c r="E7" s="228" t="s">
        <v>259</v>
      </c>
      <c r="F7" s="230" t="s">
        <v>260</v>
      </c>
    </row>
    <row r="8" spans="1:7" s="243" customFormat="1" ht="15" customHeight="1" x14ac:dyDescent="0.25">
      <c r="A8" s="244"/>
      <c r="B8" s="245"/>
      <c r="C8" s="247"/>
      <c r="D8" s="246"/>
      <c r="E8" s="246"/>
      <c r="F8" s="248"/>
    </row>
    <row r="9" spans="1:7" s="243" customFormat="1" ht="18" customHeight="1" x14ac:dyDescent="0.25">
      <c r="A9" s="251"/>
      <c r="B9" s="252"/>
      <c r="C9" s="254">
        <v>6</v>
      </c>
      <c r="D9" s="255" t="s">
        <v>324</v>
      </c>
      <c r="E9" s="253"/>
      <c r="F9" s="256">
        <f>SUM(F10:F22)</f>
        <v>280690591</v>
      </c>
    </row>
    <row r="10" spans="1:7" ht="30" x14ac:dyDescent="0.25">
      <c r="A10" s="225" t="s">
        <v>263</v>
      </c>
      <c r="B10" s="217" t="s">
        <v>264</v>
      </c>
      <c r="C10" s="217">
        <v>60102</v>
      </c>
      <c r="D10" s="218" t="s">
        <v>304</v>
      </c>
      <c r="E10" s="219" t="s">
        <v>305</v>
      </c>
      <c r="F10" s="226">
        <v>50000000</v>
      </c>
    </row>
    <row r="11" spans="1:7" ht="30" x14ac:dyDescent="0.25">
      <c r="A11" s="225" t="s">
        <v>277</v>
      </c>
      <c r="B11" s="217" t="s">
        <v>278</v>
      </c>
      <c r="C11" s="217">
        <v>60201</v>
      </c>
      <c r="D11" s="218" t="s">
        <v>51</v>
      </c>
      <c r="E11" s="219" t="s">
        <v>306</v>
      </c>
      <c r="F11" s="226">
        <v>5000000</v>
      </c>
    </row>
    <row r="12" spans="1:7" x14ac:dyDescent="0.25">
      <c r="A12" s="225" t="s">
        <v>261</v>
      </c>
      <c r="B12" s="217" t="s">
        <v>262</v>
      </c>
      <c r="C12" s="217">
        <v>60203</v>
      </c>
      <c r="D12" s="218" t="s">
        <v>52</v>
      </c>
      <c r="E12" s="219" t="s">
        <v>307</v>
      </c>
      <c r="F12" s="226">
        <v>1000000</v>
      </c>
    </row>
    <row r="13" spans="1:7" ht="30" x14ac:dyDescent="0.25">
      <c r="A13" s="225" t="s">
        <v>265</v>
      </c>
      <c r="B13" s="217" t="s">
        <v>266</v>
      </c>
      <c r="C13" s="217">
        <v>60299</v>
      </c>
      <c r="D13" s="218" t="s">
        <v>53</v>
      </c>
      <c r="E13" s="219" t="s">
        <v>308</v>
      </c>
      <c r="F13" s="226">
        <v>600000</v>
      </c>
    </row>
    <row r="14" spans="1:7" ht="30" x14ac:dyDescent="0.25">
      <c r="A14" s="225" t="s">
        <v>269</v>
      </c>
      <c r="B14" s="217" t="s">
        <v>270</v>
      </c>
      <c r="C14" s="217">
        <v>60299</v>
      </c>
      <c r="D14" s="218" t="s">
        <v>53</v>
      </c>
      <c r="E14" s="219" t="s">
        <v>308</v>
      </c>
      <c r="F14" s="226">
        <v>2800000</v>
      </c>
    </row>
    <row r="15" spans="1:7" ht="30" x14ac:dyDescent="0.25">
      <c r="A15" s="225" t="s">
        <v>271</v>
      </c>
      <c r="B15" s="217" t="s">
        <v>272</v>
      </c>
      <c r="C15" s="217">
        <v>60299</v>
      </c>
      <c r="D15" s="218" t="s">
        <v>53</v>
      </c>
      <c r="E15" s="219" t="s">
        <v>308</v>
      </c>
      <c r="F15" s="226">
        <v>1000000</v>
      </c>
    </row>
    <row r="16" spans="1:7" ht="30" x14ac:dyDescent="0.25">
      <c r="A16" s="225" t="s">
        <v>271</v>
      </c>
      <c r="B16" s="217" t="s">
        <v>272</v>
      </c>
      <c r="C16" s="217">
        <v>60299</v>
      </c>
      <c r="D16" s="218" t="s">
        <v>53</v>
      </c>
      <c r="E16" s="219" t="s">
        <v>309</v>
      </c>
      <c r="F16" s="226">
        <v>500000</v>
      </c>
    </row>
    <row r="17" spans="1:7" x14ac:dyDescent="0.25">
      <c r="A17" s="225" t="s">
        <v>261</v>
      </c>
      <c r="B17" s="217" t="s">
        <v>262</v>
      </c>
      <c r="C17" s="217">
        <v>60301</v>
      </c>
      <c r="D17" s="221" t="s">
        <v>310</v>
      </c>
      <c r="E17" s="219" t="s">
        <v>311</v>
      </c>
      <c r="F17" s="226">
        <v>101067391</v>
      </c>
    </row>
    <row r="18" spans="1:7" x14ac:dyDescent="0.25">
      <c r="A18" s="225" t="s">
        <v>261</v>
      </c>
      <c r="B18" s="217" t="s">
        <v>262</v>
      </c>
      <c r="C18" s="217">
        <v>60302</v>
      </c>
      <c r="D18" s="221" t="s">
        <v>335</v>
      </c>
      <c r="E18" s="219" t="s">
        <v>336</v>
      </c>
      <c r="F18" s="226">
        <v>40000000</v>
      </c>
    </row>
    <row r="19" spans="1:7" x14ac:dyDescent="0.25">
      <c r="A19" s="225" t="s">
        <v>312</v>
      </c>
      <c r="B19" s="217" t="s">
        <v>313</v>
      </c>
      <c r="C19" s="217">
        <v>60601</v>
      </c>
      <c r="D19" s="218" t="s">
        <v>54</v>
      </c>
      <c r="E19" s="219" t="s">
        <v>314</v>
      </c>
      <c r="F19" s="226">
        <v>15000000</v>
      </c>
    </row>
    <row r="20" spans="1:7" ht="45" x14ac:dyDescent="0.25">
      <c r="A20" s="225" t="s">
        <v>273</v>
      </c>
      <c r="B20" s="217" t="s">
        <v>274</v>
      </c>
      <c r="C20" s="217">
        <v>60701</v>
      </c>
      <c r="D20" s="218" t="s">
        <v>315</v>
      </c>
      <c r="E20" s="219" t="s">
        <v>316</v>
      </c>
      <c r="F20" s="226">
        <v>6000000</v>
      </c>
    </row>
    <row r="21" spans="1:7" ht="28.5" customHeight="1" x14ac:dyDescent="0.25">
      <c r="A21" s="225" t="s">
        <v>263</v>
      </c>
      <c r="B21" s="217" t="s">
        <v>264</v>
      </c>
      <c r="C21" s="217">
        <v>60701</v>
      </c>
      <c r="D21" s="218" t="s">
        <v>315</v>
      </c>
      <c r="E21" s="219" t="s">
        <v>317</v>
      </c>
      <c r="F21" s="226">
        <v>42723200</v>
      </c>
    </row>
    <row r="22" spans="1:7" ht="33.75" customHeight="1" x14ac:dyDescent="0.25">
      <c r="A22" s="225" t="s">
        <v>283</v>
      </c>
      <c r="B22" s="217" t="s">
        <v>284</v>
      </c>
      <c r="C22" s="217">
        <v>60701</v>
      </c>
      <c r="D22" s="218" t="s">
        <v>315</v>
      </c>
      <c r="E22" s="219" t="s">
        <v>318</v>
      </c>
      <c r="F22" s="226">
        <v>15000000</v>
      </c>
    </row>
    <row r="23" spans="1:7" x14ac:dyDescent="0.25">
      <c r="A23" s="225"/>
      <c r="B23" s="217"/>
      <c r="C23" s="217"/>
      <c r="D23" s="218"/>
      <c r="E23" s="219"/>
      <c r="F23" s="226"/>
    </row>
    <row r="24" spans="1:7" ht="22.5" customHeight="1" x14ac:dyDescent="0.25">
      <c r="A24" s="257"/>
      <c r="B24" s="258"/>
      <c r="C24" s="258">
        <v>7</v>
      </c>
      <c r="D24" s="259" t="s">
        <v>337</v>
      </c>
      <c r="E24" s="260"/>
      <c r="F24" s="261">
        <f>F25+F26</f>
        <v>576589603</v>
      </c>
      <c r="G24" s="262"/>
    </row>
    <row r="25" spans="1:7" ht="30" x14ac:dyDescent="0.25">
      <c r="A25" s="225" t="s">
        <v>275</v>
      </c>
      <c r="B25" s="217" t="s">
        <v>276</v>
      </c>
      <c r="C25" s="217">
        <v>70201</v>
      </c>
      <c r="D25" s="218" t="s">
        <v>55</v>
      </c>
      <c r="E25" s="219" t="s">
        <v>319</v>
      </c>
      <c r="F25" s="226">
        <v>552589603</v>
      </c>
    </row>
    <row r="26" spans="1:7" ht="45" x14ac:dyDescent="0.25">
      <c r="A26" s="231" t="s">
        <v>279</v>
      </c>
      <c r="B26" s="232" t="s">
        <v>280</v>
      </c>
      <c r="C26" s="232">
        <v>70302</v>
      </c>
      <c r="D26" s="233" t="s">
        <v>144</v>
      </c>
      <c r="E26" s="234" t="s">
        <v>320</v>
      </c>
      <c r="F26" s="235">
        <v>24000000</v>
      </c>
    </row>
    <row r="27" spans="1:7" ht="24" customHeight="1" thickBot="1" x14ac:dyDescent="0.3">
      <c r="A27" s="236"/>
      <c r="B27" s="237"/>
      <c r="C27" s="237"/>
      <c r="D27" s="238"/>
      <c r="E27" s="239"/>
      <c r="F27" s="240">
        <f>F24+F9</f>
        <v>857280194</v>
      </c>
    </row>
    <row r="28" spans="1:7" ht="15.75" thickTop="1" x14ac:dyDescent="0.25">
      <c r="A28" s="222"/>
      <c r="B28" s="223"/>
      <c r="C28" s="222"/>
      <c r="D28" s="222"/>
      <c r="E28" s="224"/>
      <c r="F28" s="224"/>
    </row>
  </sheetData>
  <mergeCells count="4">
    <mergeCell ref="A1:E1"/>
    <mergeCell ref="C2:F2"/>
    <mergeCell ref="C4:F4"/>
    <mergeCell ref="C5:F5"/>
  </mergeCells>
  <printOptions horizontalCentered="1" verticalCentered="1"/>
  <pageMargins left="0.11811023622047245" right="0.11811023622047245" top="0.55118110236220474" bottom="0.55118110236220474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INGRESOS</vt:lpstr>
      <vt:lpstr>Justif. Ingresos</vt:lpstr>
      <vt:lpstr>CONSOLIDADO EGRESOS</vt:lpstr>
      <vt:lpstr>Estado de Origen y A</vt:lpstr>
      <vt:lpstr>RESUMEN GENERAL</vt:lpstr>
      <vt:lpstr>Det recursos de superavit</vt:lpstr>
      <vt:lpstr>Detalle de Transf.</vt:lpstr>
      <vt:lpstr>'CONSOLIDADO EGRESOS'!Títulos_a_imprimir</vt:lpstr>
      <vt:lpstr>'Det recursos de superavit'!Títulos_a_imprimir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Solano Martinez</dc:creator>
  <cp:lastModifiedBy>Ana Victoria Naranjo Porras</cp:lastModifiedBy>
  <cp:lastPrinted>2019-09-26T21:29:05Z</cp:lastPrinted>
  <dcterms:created xsi:type="dcterms:W3CDTF">2019-09-10T19:01:13Z</dcterms:created>
  <dcterms:modified xsi:type="dcterms:W3CDTF">2020-03-23T16:43:21Z</dcterms:modified>
</cp:coreProperties>
</file>